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xim\Desktop\장동문\01.홈페이지\05.컨텐츠\"/>
    </mc:Choice>
  </mc:AlternateContent>
  <bookViews>
    <workbookView xWindow="-1185" yWindow="2700" windowWidth="28845" windowHeight="5820" tabRatio="898"/>
  </bookViews>
  <sheets>
    <sheet name="_연도별_기금조성현황(2021년)_암호화해제" sheetId="20" r:id="rId1"/>
    <sheet name="8-2.유상" sheetId="22" state="hidden" r:id="rId2"/>
    <sheet name="8-3.유상(차관)" sheetId="23" state="hidden" r:id="rId3"/>
    <sheet name="8-4.유상(교역1)" sheetId="24" state="hidden" r:id="rId4"/>
    <sheet name="8-5.유상(교역2)" sheetId="25" state="hidden" r:id="rId5"/>
    <sheet name="8-6.유상(경협)" sheetId="26" state="hidden" r:id="rId6"/>
    <sheet name="8-7.유상(특별대출)" sheetId="38" state="hidden" r:id="rId7"/>
    <sheet name="8-8.유상(민족공동체)" sheetId="27" state="hidden" r:id="rId8"/>
    <sheet name="8-11.유상(2015이전)" sheetId="30" state="hidden" r:id="rId9"/>
    <sheet name="8-12.유상(2015이전)" sheetId="31" state="hidden" r:id="rId10"/>
  </sheets>
  <definedNames>
    <definedName name="_xlnm._FilterDatabase" localSheetId="8" hidden="1">'8-11.유상(2015이전)'!$B$110:$H$146</definedName>
    <definedName name="_xlnm._FilterDatabase" localSheetId="3" hidden="1">'8-4.유상(교역1)'!$A$6:$M$56</definedName>
    <definedName name="_xlnm._FilterDatabase" localSheetId="4" hidden="1">'8-5.유상(교역2)'!$A$4:$K$198</definedName>
    <definedName name="_xlnm._FilterDatabase" localSheetId="5" hidden="1">'8-6.유상(경협)'!$A$4:$N$67</definedName>
    <definedName name="_xlnm._FilterDatabase" localSheetId="6" hidden="1">'8-7.유상(특별대출)'!$A$4:$Q$560</definedName>
    <definedName name="_xlnm.Print_Area" localSheetId="0">'_연도별_기금조성현황(2021년)_암호화해제'!$A$1:$G$51</definedName>
    <definedName name="_xlnm.Print_Area" localSheetId="8">'8-11.유상(2015이전)'!$A$1:$H$339</definedName>
    <definedName name="_xlnm.Print_Area" localSheetId="9">'8-12.유상(2015이전)'!$A$1:$F$14</definedName>
    <definedName name="_xlnm.Print_Area" localSheetId="1">'8-2.유상'!$A$1:$L$62</definedName>
    <definedName name="_xlnm.Print_Area" localSheetId="2">'8-3.유상(차관)'!$A$1:$N$31</definedName>
    <definedName name="_xlnm.Print_Area" localSheetId="3">'8-4.유상(교역1)'!$A$1:$M$56</definedName>
    <definedName name="_xlnm.Print_Area" localSheetId="4">'8-5.유상(교역2)'!$A$1:$K$200</definedName>
    <definedName name="_xlnm.Print_Area" localSheetId="5">'8-6.유상(경협)'!$A$1:$N$71</definedName>
    <definedName name="_xlnm.Print_Area" localSheetId="6">'8-7.유상(특별대출)'!$A$1:$R$336</definedName>
    <definedName name="_xlnm.Print_Area" localSheetId="7">'8-8.유상(민족공동체)'!$A$1:$N$35</definedName>
    <definedName name="_xlnm.Print_Titles" localSheetId="8">'8-11.유상(2015이전)'!$5:$5</definedName>
    <definedName name="_xlnm.Print_Titles" localSheetId="5">'8-6.유상(경협)'!$3:$4</definedName>
  </definedNames>
  <calcPr calcId="162913"/>
</workbook>
</file>

<file path=xl/calcChain.xml><?xml version="1.0" encoding="utf-8"?>
<calcChain xmlns="http://schemas.openxmlformats.org/spreadsheetml/2006/main">
  <c r="J14" i="22" l="1"/>
  <c r="F7" i="22"/>
  <c r="I12" i="22"/>
  <c r="F8" i="22"/>
  <c r="L49" i="22" l="1"/>
  <c r="L48" i="22"/>
  <c r="L47" i="22"/>
  <c r="J12" i="22" l="1"/>
  <c r="D62" i="22" l="1"/>
  <c r="E48" i="22"/>
  <c r="E62" i="22" l="1"/>
  <c r="J62" i="22"/>
  <c r="I62" i="22"/>
  <c r="K30" i="27"/>
  <c r="I27" i="27" l="1"/>
  <c r="K66" i="26" l="1"/>
  <c r="D14" i="31"/>
  <c r="F338" i="30"/>
  <c r="E338" i="30"/>
  <c r="D338" i="30"/>
  <c r="C338" i="30"/>
  <c r="F337" i="30"/>
  <c r="E337" i="30"/>
  <c r="D337" i="30"/>
  <c r="C337" i="30"/>
  <c r="F309" i="30"/>
  <c r="E309" i="30"/>
  <c r="D309" i="30"/>
  <c r="C309" i="30"/>
  <c r="F299" i="30"/>
  <c r="E299" i="30"/>
  <c r="D299" i="30"/>
  <c r="C299" i="30"/>
  <c r="F268" i="30"/>
  <c r="E268" i="30"/>
  <c r="D268" i="30"/>
  <c r="C268" i="30"/>
  <c r="F228" i="30"/>
  <c r="E228" i="30"/>
  <c r="D228" i="30"/>
  <c r="C228" i="30"/>
  <c r="F46" i="30"/>
  <c r="E46" i="30"/>
  <c r="D46" i="30"/>
  <c r="C46" i="30"/>
  <c r="F43" i="27"/>
  <c r="J42" i="27"/>
  <c r="H42" i="27"/>
  <c r="G42" i="27"/>
  <c r="L35" i="27"/>
  <c r="J35" i="27"/>
  <c r="I35" i="27"/>
  <c r="E35" i="27"/>
  <c r="D35" i="27"/>
  <c r="L34" i="27"/>
  <c r="L17" i="22" s="1"/>
  <c r="J34" i="27"/>
  <c r="G34" i="27"/>
  <c r="E34" i="27"/>
  <c r="C34" i="27"/>
  <c r="K29" i="27"/>
  <c r="K28" i="27"/>
  <c r="K27" i="27"/>
  <c r="K26" i="27"/>
  <c r="K25" i="27"/>
  <c r="K24" i="27"/>
  <c r="K23" i="27"/>
  <c r="K22" i="27"/>
  <c r="I21" i="27"/>
  <c r="K21" i="27" s="1"/>
  <c r="K20" i="27"/>
  <c r="K19" i="27"/>
  <c r="K18" i="27"/>
  <c r="K17" i="27"/>
  <c r="K16" i="27"/>
  <c r="K15" i="27"/>
  <c r="I14" i="27"/>
  <c r="K14" i="27" s="1"/>
  <c r="K13" i="27"/>
  <c r="K12" i="27"/>
  <c r="K11" i="27"/>
  <c r="G10" i="27"/>
  <c r="G35" i="27" s="1"/>
  <c r="G18" i="22" s="1"/>
  <c r="F10" i="27"/>
  <c r="F35" i="27" s="1"/>
  <c r="F18" i="22" s="1"/>
  <c r="H9" i="27"/>
  <c r="H35" i="27" s="1"/>
  <c r="H18" i="22" s="1"/>
  <c r="F9" i="27"/>
  <c r="K9" i="27" s="1"/>
  <c r="K8" i="27"/>
  <c r="F8" i="27"/>
  <c r="F42" i="27" s="1"/>
  <c r="K7" i="27"/>
  <c r="I7" i="27"/>
  <c r="K6" i="27"/>
  <c r="I6" i="27"/>
  <c r="I42" i="27" s="1"/>
  <c r="D6" i="27"/>
  <c r="D34" i="27" s="1"/>
  <c r="C17" i="22" s="1"/>
  <c r="K5" i="27"/>
  <c r="N5" i="38"/>
  <c r="N6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N61" i="38"/>
  <c r="N62" i="38"/>
  <c r="N63" i="38"/>
  <c r="N64" i="38"/>
  <c r="N65" i="38"/>
  <c r="N66" i="38"/>
  <c r="N67" i="38"/>
  <c r="N68" i="38"/>
  <c r="N69" i="38"/>
  <c r="N70" i="38"/>
  <c r="N71" i="38"/>
  <c r="N72" i="38"/>
  <c r="N73" i="38"/>
  <c r="N74" i="38"/>
  <c r="N75" i="38"/>
  <c r="N76" i="38"/>
  <c r="N77" i="38"/>
  <c r="N78" i="38"/>
  <c r="N79" i="38"/>
  <c r="N80" i="38"/>
  <c r="N81" i="38"/>
  <c r="N82" i="38"/>
  <c r="N83" i="38"/>
  <c r="N84" i="38"/>
  <c r="N85" i="38"/>
  <c r="N86" i="38"/>
  <c r="N87" i="38"/>
  <c r="N88" i="38"/>
  <c r="N89" i="38"/>
  <c r="N90" i="38"/>
  <c r="N91" i="38"/>
  <c r="N92" i="38"/>
  <c r="N93" i="38"/>
  <c r="N94" i="38"/>
  <c r="N95" i="38"/>
  <c r="N96" i="38"/>
  <c r="N97" i="38"/>
  <c r="N98" i="38"/>
  <c r="N99" i="38"/>
  <c r="N100" i="38"/>
  <c r="N101" i="38"/>
  <c r="N102" i="38"/>
  <c r="N103" i="38"/>
  <c r="N104" i="38"/>
  <c r="N105" i="38"/>
  <c r="N106" i="38"/>
  <c r="N107" i="38"/>
  <c r="N108" i="38"/>
  <c r="N109" i="38"/>
  <c r="N110" i="38"/>
  <c r="N111" i="38"/>
  <c r="N112" i="38"/>
  <c r="N113" i="38"/>
  <c r="N114" i="38"/>
  <c r="N115" i="38"/>
  <c r="N116" i="38"/>
  <c r="N117" i="38"/>
  <c r="N118" i="38"/>
  <c r="N119" i="38"/>
  <c r="N120" i="38"/>
  <c r="N121" i="38"/>
  <c r="N122" i="38"/>
  <c r="N123" i="38"/>
  <c r="N124" i="38"/>
  <c r="N125" i="38"/>
  <c r="N126" i="38"/>
  <c r="N127" i="38"/>
  <c r="N128" i="38"/>
  <c r="N129" i="38"/>
  <c r="N130" i="38"/>
  <c r="N131" i="38"/>
  <c r="N132" i="38"/>
  <c r="N133" i="38"/>
  <c r="N134" i="38"/>
  <c r="N135" i="38"/>
  <c r="N136" i="38"/>
  <c r="N137" i="38"/>
  <c r="N138" i="38"/>
  <c r="N139" i="38"/>
  <c r="N140" i="38"/>
  <c r="N141" i="38"/>
  <c r="N142" i="38"/>
  <c r="N143" i="38"/>
  <c r="N144" i="38"/>
  <c r="N145" i="38"/>
  <c r="N146" i="38"/>
  <c r="N147" i="38"/>
  <c r="N148" i="38"/>
  <c r="N149" i="38"/>
  <c r="N150" i="38"/>
  <c r="N151" i="38"/>
  <c r="N152" i="38"/>
  <c r="N153" i="38"/>
  <c r="N154" i="38"/>
  <c r="N155" i="38"/>
  <c r="N156" i="38"/>
  <c r="N157" i="38"/>
  <c r="N158" i="38"/>
  <c r="N159" i="38"/>
  <c r="N160" i="38"/>
  <c r="N161" i="38"/>
  <c r="N162" i="38"/>
  <c r="N163" i="38"/>
  <c r="N164" i="38"/>
  <c r="N165" i="38"/>
  <c r="N166" i="38"/>
  <c r="N167" i="38"/>
  <c r="N168" i="38"/>
  <c r="N169" i="38"/>
  <c r="N170" i="38"/>
  <c r="N171" i="38"/>
  <c r="N172" i="38"/>
  <c r="N173" i="38"/>
  <c r="N174" i="38"/>
  <c r="N175" i="38"/>
  <c r="N176" i="38"/>
  <c r="N177" i="38"/>
  <c r="N178" i="38"/>
  <c r="N179" i="38"/>
  <c r="N180" i="38"/>
  <c r="N181" i="38"/>
  <c r="N182" i="38"/>
  <c r="N183" i="38"/>
  <c r="N184" i="38"/>
  <c r="N185" i="38"/>
  <c r="N186" i="38"/>
  <c r="N187" i="38"/>
  <c r="N188" i="38"/>
  <c r="N189" i="38"/>
  <c r="N190" i="38"/>
  <c r="N191" i="38"/>
  <c r="N192" i="38"/>
  <c r="N193" i="38"/>
  <c r="N194" i="38"/>
  <c r="N195" i="38"/>
  <c r="N196" i="38"/>
  <c r="N197" i="38"/>
  <c r="N198" i="38"/>
  <c r="N199" i="38"/>
  <c r="N200" i="38"/>
  <c r="N201" i="38"/>
  <c r="N202" i="38"/>
  <c r="N203" i="38"/>
  <c r="N204" i="38"/>
  <c r="N205" i="38"/>
  <c r="N206" i="38"/>
  <c r="N207" i="38"/>
  <c r="N208" i="38"/>
  <c r="N209" i="38"/>
  <c r="N210" i="38"/>
  <c r="N211" i="38"/>
  <c r="N212" i="38"/>
  <c r="N213" i="38"/>
  <c r="N214" i="38"/>
  <c r="N215" i="38"/>
  <c r="N216" i="38"/>
  <c r="N217" i="38"/>
  <c r="N218" i="38"/>
  <c r="N219" i="38"/>
  <c r="N220" i="38"/>
  <c r="N221" i="38"/>
  <c r="N222" i="38"/>
  <c r="N223" i="38"/>
  <c r="N224" i="38"/>
  <c r="N225" i="38"/>
  <c r="N226" i="38"/>
  <c r="N227" i="38"/>
  <c r="N228" i="38"/>
  <c r="N229" i="38"/>
  <c r="N230" i="38"/>
  <c r="N231" i="38"/>
  <c r="N232" i="38"/>
  <c r="N233" i="38"/>
  <c r="N234" i="38"/>
  <c r="N235" i="38"/>
  <c r="N236" i="38"/>
  <c r="N237" i="38"/>
  <c r="N238" i="38"/>
  <c r="N239" i="38"/>
  <c r="N240" i="38"/>
  <c r="N241" i="38"/>
  <c r="N242" i="38"/>
  <c r="N243" i="38"/>
  <c r="N244" i="38"/>
  <c r="N245" i="38"/>
  <c r="N246" i="38"/>
  <c r="N247" i="38"/>
  <c r="N248" i="38"/>
  <c r="N249" i="38"/>
  <c r="N250" i="38"/>
  <c r="N251" i="38"/>
  <c r="N252" i="38"/>
  <c r="N253" i="38"/>
  <c r="N254" i="38"/>
  <c r="N255" i="38"/>
  <c r="N256" i="38"/>
  <c r="N257" i="38"/>
  <c r="N258" i="38"/>
  <c r="N259" i="38"/>
  <c r="N260" i="38"/>
  <c r="N261" i="38"/>
  <c r="N262" i="38"/>
  <c r="N263" i="38"/>
  <c r="N264" i="38"/>
  <c r="N265" i="38"/>
  <c r="N266" i="38"/>
  <c r="N267" i="38"/>
  <c r="N268" i="38"/>
  <c r="N269" i="38"/>
  <c r="N270" i="38"/>
  <c r="N271" i="38"/>
  <c r="N272" i="38"/>
  <c r="N273" i="38"/>
  <c r="N274" i="38"/>
  <c r="N275" i="38"/>
  <c r="N276" i="38"/>
  <c r="N277" i="38"/>
  <c r="N278" i="38"/>
  <c r="N279" i="38"/>
  <c r="N280" i="38"/>
  <c r="N281" i="38"/>
  <c r="N282" i="38"/>
  <c r="N283" i="38"/>
  <c r="N284" i="38"/>
  <c r="N285" i="38"/>
  <c r="N286" i="38"/>
  <c r="N287" i="38"/>
  <c r="N288" i="38"/>
  <c r="N289" i="38"/>
  <c r="N290" i="38"/>
  <c r="N291" i="38"/>
  <c r="N292" i="38"/>
  <c r="N293" i="38"/>
  <c r="N294" i="38"/>
  <c r="N295" i="38"/>
  <c r="N296" i="38"/>
  <c r="N297" i="38"/>
  <c r="N298" i="38"/>
  <c r="N299" i="38"/>
  <c r="N300" i="38"/>
  <c r="N301" i="38"/>
  <c r="N302" i="38"/>
  <c r="N303" i="38"/>
  <c r="N304" i="38"/>
  <c r="N305" i="38"/>
  <c r="N306" i="38"/>
  <c r="N307" i="38"/>
  <c r="N308" i="38"/>
  <c r="N309" i="38"/>
  <c r="N310" i="38"/>
  <c r="N311" i="38"/>
  <c r="N312" i="38"/>
  <c r="N313" i="38"/>
  <c r="N314" i="38"/>
  <c r="N315" i="38"/>
  <c r="N316" i="38"/>
  <c r="N317" i="38"/>
  <c r="N318" i="38"/>
  <c r="N319" i="38"/>
  <c r="N320" i="38"/>
  <c r="N321" i="38"/>
  <c r="N322" i="38"/>
  <c r="N323" i="38"/>
  <c r="N324" i="38"/>
  <c r="N325" i="38"/>
  <c r="N326" i="38"/>
  <c r="N327" i="38"/>
  <c r="N328" i="38"/>
  <c r="N329" i="38"/>
  <c r="N330" i="38"/>
  <c r="N331" i="38"/>
  <c r="N332" i="38"/>
  <c r="N333" i="38"/>
  <c r="N334" i="38"/>
  <c r="N335" i="38"/>
  <c r="N336" i="38"/>
  <c r="N337" i="38"/>
  <c r="N338" i="38"/>
  <c r="N339" i="38"/>
  <c r="N340" i="38"/>
  <c r="N341" i="38"/>
  <c r="N342" i="38"/>
  <c r="N343" i="38"/>
  <c r="N344" i="38"/>
  <c r="N345" i="38"/>
  <c r="N346" i="38"/>
  <c r="N347" i="38"/>
  <c r="N348" i="38"/>
  <c r="N349" i="38"/>
  <c r="N350" i="38"/>
  <c r="N351" i="38"/>
  <c r="N352" i="38"/>
  <c r="N353" i="38"/>
  <c r="N354" i="38"/>
  <c r="N355" i="38"/>
  <c r="N356" i="38"/>
  <c r="N357" i="38"/>
  <c r="N358" i="38"/>
  <c r="N359" i="38"/>
  <c r="N360" i="38"/>
  <c r="N361" i="38"/>
  <c r="N362" i="38"/>
  <c r="N363" i="38"/>
  <c r="N364" i="38"/>
  <c r="N365" i="38"/>
  <c r="N366" i="38"/>
  <c r="N367" i="38"/>
  <c r="N368" i="38"/>
  <c r="N369" i="38"/>
  <c r="N370" i="38"/>
  <c r="N371" i="38"/>
  <c r="N372" i="38"/>
  <c r="N373" i="38"/>
  <c r="N374" i="38"/>
  <c r="N375" i="38"/>
  <c r="N376" i="38"/>
  <c r="N377" i="38"/>
  <c r="N378" i="38"/>
  <c r="N379" i="38"/>
  <c r="N380" i="38"/>
  <c r="N381" i="38"/>
  <c r="N382" i="38"/>
  <c r="N383" i="38"/>
  <c r="N384" i="38"/>
  <c r="N385" i="38"/>
  <c r="N386" i="38"/>
  <c r="N387" i="38"/>
  <c r="N388" i="38"/>
  <c r="N389" i="38"/>
  <c r="N390" i="38"/>
  <c r="N391" i="38"/>
  <c r="N392" i="38"/>
  <c r="N393" i="38"/>
  <c r="N394" i="38"/>
  <c r="N395" i="38"/>
  <c r="N396" i="38"/>
  <c r="N397" i="38"/>
  <c r="N398" i="38"/>
  <c r="N399" i="38"/>
  <c r="N400" i="38"/>
  <c r="N401" i="38"/>
  <c r="N402" i="38"/>
  <c r="N403" i="38"/>
  <c r="N404" i="38"/>
  <c r="N405" i="38"/>
  <c r="N406" i="38"/>
  <c r="N407" i="38"/>
  <c r="N408" i="38"/>
  <c r="N409" i="38"/>
  <c r="N410" i="38"/>
  <c r="N411" i="38"/>
  <c r="N412" i="38"/>
  <c r="N413" i="38"/>
  <c r="N414" i="38"/>
  <c r="N415" i="38"/>
  <c r="N416" i="38"/>
  <c r="N417" i="38"/>
  <c r="N418" i="38"/>
  <c r="N419" i="38"/>
  <c r="N420" i="38"/>
  <c r="N421" i="38"/>
  <c r="N422" i="38"/>
  <c r="N423" i="38"/>
  <c r="N424" i="38"/>
  <c r="N425" i="38"/>
  <c r="N426" i="38"/>
  <c r="N427" i="38"/>
  <c r="N428" i="38"/>
  <c r="N429" i="38"/>
  <c r="N430" i="38"/>
  <c r="N431" i="38"/>
  <c r="N432" i="38"/>
  <c r="N433" i="38"/>
  <c r="N434" i="38"/>
  <c r="N435" i="38"/>
  <c r="N436" i="38"/>
  <c r="N437" i="38"/>
  <c r="N438" i="38"/>
  <c r="N439" i="38"/>
  <c r="N440" i="38"/>
  <c r="N441" i="38"/>
  <c r="N442" i="38"/>
  <c r="N443" i="38"/>
  <c r="N444" i="38"/>
  <c r="N445" i="38"/>
  <c r="N446" i="38"/>
  <c r="N447" i="38"/>
  <c r="N448" i="38"/>
  <c r="N449" i="38"/>
  <c r="N450" i="38"/>
  <c r="N451" i="38"/>
  <c r="N452" i="38"/>
  <c r="N453" i="38"/>
  <c r="N454" i="38"/>
  <c r="N455" i="38"/>
  <c r="N456" i="38"/>
  <c r="N457" i="38"/>
  <c r="N458" i="38"/>
  <c r="N459" i="38"/>
  <c r="N460" i="38"/>
  <c r="N461" i="38"/>
  <c r="N462" i="38"/>
  <c r="N463" i="38"/>
  <c r="N464" i="38"/>
  <c r="N465" i="38"/>
  <c r="N466" i="38"/>
  <c r="N467" i="38"/>
  <c r="N468" i="38"/>
  <c r="N469" i="38"/>
  <c r="N470" i="38"/>
  <c r="N471" i="38"/>
  <c r="N472" i="38"/>
  <c r="N473" i="38"/>
  <c r="N474" i="38"/>
  <c r="N475" i="38"/>
  <c r="N476" i="38"/>
  <c r="N477" i="38"/>
  <c r="N478" i="38"/>
  <c r="N479" i="38"/>
  <c r="N480" i="38"/>
  <c r="N481" i="38"/>
  <c r="N482" i="38"/>
  <c r="N483" i="38"/>
  <c r="N484" i="38"/>
  <c r="N485" i="38"/>
  <c r="N486" i="38"/>
  <c r="N487" i="38"/>
  <c r="N488" i="38"/>
  <c r="N489" i="38"/>
  <c r="N490" i="38"/>
  <c r="N491" i="38"/>
  <c r="N492" i="38"/>
  <c r="N493" i="38"/>
  <c r="N494" i="38"/>
  <c r="N495" i="38"/>
  <c r="N496" i="38"/>
  <c r="N497" i="38"/>
  <c r="N498" i="38"/>
  <c r="N499" i="38"/>
  <c r="N500" i="38"/>
  <c r="N501" i="38"/>
  <c r="N502" i="38"/>
  <c r="N503" i="38"/>
  <c r="N504" i="38"/>
  <c r="N505" i="38"/>
  <c r="N506" i="38"/>
  <c r="N507" i="38"/>
  <c r="N508" i="38"/>
  <c r="N509" i="38"/>
  <c r="N510" i="38"/>
  <c r="N511" i="38"/>
  <c r="N512" i="38"/>
  <c r="N513" i="38"/>
  <c r="N514" i="38"/>
  <c r="N515" i="38"/>
  <c r="N516" i="38"/>
  <c r="N517" i="38"/>
  <c r="N518" i="38"/>
  <c r="N519" i="38"/>
  <c r="N520" i="38"/>
  <c r="N521" i="38"/>
  <c r="N522" i="38"/>
  <c r="N523" i="38"/>
  <c r="N524" i="38"/>
  <c r="N525" i="38"/>
  <c r="N526" i="38"/>
  <c r="N527" i="38"/>
  <c r="N528" i="38"/>
  <c r="N529" i="38"/>
  <c r="N530" i="38"/>
  <c r="N531" i="38"/>
  <c r="N532" i="38"/>
  <c r="N533" i="38"/>
  <c r="N534" i="38"/>
  <c r="N535" i="38"/>
  <c r="N536" i="38"/>
  <c r="N537" i="38"/>
  <c r="N538" i="38"/>
  <c r="N539" i="38"/>
  <c r="N540" i="38"/>
  <c r="N541" i="38"/>
  <c r="N542" i="38"/>
  <c r="N543" i="38"/>
  <c r="N544" i="38"/>
  <c r="N545" i="38"/>
  <c r="N546" i="38"/>
  <c r="N547" i="38"/>
  <c r="N548" i="38"/>
  <c r="N549" i="38"/>
  <c r="N550" i="38"/>
  <c r="N551" i="38"/>
  <c r="N552" i="38"/>
  <c r="N553" i="38"/>
  <c r="N554" i="38"/>
  <c r="N555" i="38"/>
  <c r="N556" i="38"/>
  <c r="N557" i="38"/>
  <c r="N558" i="38"/>
  <c r="N559" i="38"/>
  <c r="N560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M90" i="38"/>
  <c r="M91" i="38"/>
  <c r="M92" i="38"/>
  <c r="M93" i="38"/>
  <c r="M94" i="38"/>
  <c r="M95" i="38"/>
  <c r="M96" i="38"/>
  <c r="M97" i="38"/>
  <c r="M98" i="38"/>
  <c r="M99" i="38"/>
  <c r="M100" i="38"/>
  <c r="M101" i="38"/>
  <c r="M102" i="38"/>
  <c r="M103" i="38"/>
  <c r="M104" i="38"/>
  <c r="M105" i="38"/>
  <c r="M106" i="38"/>
  <c r="M107" i="38"/>
  <c r="M108" i="38"/>
  <c r="M109" i="38"/>
  <c r="M110" i="38"/>
  <c r="M111" i="38"/>
  <c r="M112" i="38"/>
  <c r="M113" i="38"/>
  <c r="M114" i="38"/>
  <c r="M115" i="38"/>
  <c r="M116" i="38"/>
  <c r="M117" i="38"/>
  <c r="M118" i="38"/>
  <c r="M119" i="38"/>
  <c r="M120" i="38"/>
  <c r="M121" i="38"/>
  <c r="M122" i="38"/>
  <c r="M123" i="38"/>
  <c r="M124" i="38"/>
  <c r="M125" i="38"/>
  <c r="M126" i="38"/>
  <c r="M127" i="38"/>
  <c r="M128" i="38"/>
  <c r="M129" i="38"/>
  <c r="M130" i="38"/>
  <c r="M131" i="38"/>
  <c r="M132" i="38"/>
  <c r="M133" i="38"/>
  <c r="M134" i="38"/>
  <c r="M135" i="38"/>
  <c r="M136" i="38"/>
  <c r="M137" i="38"/>
  <c r="M138" i="38"/>
  <c r="M139" i="38"/>
  <c r="M140" i="38"/>
  <c r="M141" i="38"/>
  <c r="M142" i="38"/>
  <c r="M143" i="38"/>
  <c r="M144" i="38"/>
  <c r="M145" i="38"/>
  <c r="M146" i="38"/>
  <c r="M147" i="38"/>
  <c r="M148" i="38"/>
  <c r="M149" i="38"/>
  <c r="M150" i="38"/>
  <c r="M151" i="38"/>
  <c r="M152" i="38"/>
  <c r="M153" i="38"/>
  <c r="M154" i="38"/>
  <c r="M155" i="38"/>
  <c r="M156" i="38"/>
  <c r="M157" i="38"/>
  <c r="M158" i="38"/>
  <c r="M159" i="38"/>
  <c r="M160" i="38"/>
  <c r="M161" i="38"/>
  <c r="M162" i="38"/>
  <c r="M163" i="38"/>
  <c r="M164" i="38"/>
  <c r="M165" i="38"/>
  <c r="M166" i="38"/>
  <c r="M167" i="38"/>
  <c r="M168" i="38"/>
  <c r="M169" i="38"/>
  <c r="M170" i="38"/>
  <c r="M171" i="38"/>
  <c r="M172" i="38"/>
  <c r="M173" i="38"/>
  <c r="M174" i="38"/>
  <c r="M175" i="38"/>
  <c r="M176" i="38"/>
  <c r="M177" i="38"/>
  <c r="M178" i="38"/>
  <c r="M179" i="38"/>
  <c r="M180" i="38"/>
  <c r="M181" i="38"/>
  <c r="M182" i="38"/>
  <c r="M183" i="38"/>
  <c r="M184" i="38"/>
  <c r="M185" i="38"/>
  <c r="M186" i="38"/>
  <c r="M187" i="38"/>
  <c r="M188" i="38"/>
  <c r="M189" i="38"/>
  <c r="M190" i="38"/>
  <c r="M191" i="38"/>
  <c r="M192" i="38"/>
  <c r="M193" i="38"/>
  <c r="M194" i="38"/>
  <c r="M195" i="38"/>
  <c r="M196" i="38"/>
  <c r="M197" i="38"/>
  <c r="M198" i="38"/>
  <c r="M199" i="38"/>
  <c r="M200" i="38"/>
  <c r="M201" i="38"/>
  <c r="M202" i="38"/>
  <c r="M203" i="38"/>
  <c r="M204" i="38"/>
  <c r="M205" i="38"/>
  <c r="M206" i="38"/>
  <c r="M207" i="38"/>
  <c r="M208" i="38"/>
  <c r="M209" i="38"/>
  <c r="M210" i="38"/>
  <c r="M211" i="38"/>
  <c r="M212" i="38"/>
  <c r="M213" i="38"/>
  <c r="M214" i="38"/>
  <c r="M215" i="38"/>
  <c r="M216" i="38"/>
  <c r="M217" i="38"/>
  <c r="M218" i="38"/>
  <c r="M219" i="38"/>
  <c r="M220" i="38"/>
  <c r="M221" i="38"/>
  <c r="M222" i="38"/>
  <c r="M223" i="38"/>
  <c r="M224" i="38"/>
  <c r="M225" i="38"/>
  <c r="M226" i="38"/>
  <c r="M227" i="38"/>
  <c r="M228" i="38"/>
  <c r="M229" i="38"/>
  <c r="M230" i="38"/>
  <c r="M231" i="38"/>
  <c r="M232" i="38"/>
  <c r="M233" i="38"/>
  <c r="M234" i="38"/>
  <c r="M235" i="38"/>
  <c r="M236" i="38"/>
  <c r="M237" i="38"/>
  <c r="M238" i="38"/>
  <c r="M239" i="38"/>
  <c r="M240" i="38"/>
  <c r="M241" i="38"/>
  <c r="M242" i="38"/>
  <c r="M243" i="38"/>
  <c r="M244" i="38"/>
  <c r="M245" i="38"/>
  <c r="M246" i="38"/>
  <c r="M247" i="38"/>
  <c r="M248" i="38"/>
  <c r="M249" i="38"/>
  <c r="M250" i="38"/>
  <c r="M251" i="38"/>
  <c r="M252" i="38"/>
  <c r="M253" i="38"/>
  <c r="M254" i="38"/>
  <c r="M255" i="38"/>
  <c r="M256" i="38"/>
  <c r="M257" i="38"/>
  <c r="M258" i="38"/>
  <c r="M259" i="38"/>
  <c r="M260" i="38"/>
  <c r="M261" i="38"/>
  <c r="M262" i="38"/>
  <c r="M263" i="38"/>
  <c r="M264" i="38"/>
  <c r="M265" i="38"/>
  <c r="M266" i="38"/>
  <c r="M267" i="38"/>
  <c r="M268" i="38"/>
  <c r="M269" i="38"/>
  <c r="M270" i="38"/>
  <c r="M271" i="38"/>
  <c r="M272" i="38"/>
  <c r="M273" i="38"/>
  <c r="M274" i="38"/>
  <c r="M275" i="38"/>
  <c r="M276" i="38"/>
  <c r="M277" i="38"/>
  <c r="M278" i="38"/>
  <c r="M279" i="38"/>
  <c r="M280" i="38"/>
  <c r="M281" i="38"/>
  <c r="M282" i="38"/>
  <c r="M283" i="38"/>
  <c r="M284" i="38"/>
  <c r="M285" i="38"/>
  <c r="M286" i="38"/>
  <c r="M287" i="38"/>
  <c r="M288" i="38"/>
  <c r="M289" i="38"/>
  <c r="M290" i="38"/>
  <c r="M291" i="38"/>
  <c r="M292" i="38"/>
  <c r="M293" i="38"/>
  <c r="M294" i="38"/>
  <c r="M295" i="38"/>
  <c r="M296" i="38"/>
  <c r="M297" i="38"/>
  <c r="M298" i="38"/>
  <c r="M299" i="38"/>
  <c r="M300" i="38"/>
  <c r="M301" i="38"/>
  <c r="M302" i="38"/>
  <c r="M303" i="38"/>
  <c r="M304" i="38"/>
  <c r="M305" i="38"/>
  <c r="M306" i="38"/>
  <c r="M307" i="38"/>
  <c r="M308" i="38"/>
  <c r="M309" i="38"/>
  <c r="M310" i="38"/>
  <c r="M311" i="38"/>
  <c r="M312" i="38"/>
  <c r="M313" i="38"/>
  <c r="M314" i="38"/>
  <c r="M315" i="38"/>
  <c r="M316" i="38"/>
  <c r="M317" i="38"/>
  <c r="M318" i="38"/>
  <c r="M319" i="38"/>
  <c r="M320" i="38"/>
  <c r="M321" i="38"/>
  <c r="M322" i="38"/>
  <c r="M323" i="38"/>
  <c r="M324" i="38"/>
  <c r="M325" i="38"/>
  <c r="M326" i="38"/>
  <c r="M327" i="38"/>
  <c r="M328" i="38"/>
  <c r="M329" i="38"/>
  <c r="M330" i="38"/>
  <c r="M331" i="38"/>
  <c r="M332" i="38"/>
  <c r="M333" i="38"/>
  <c r="M334" i="38"/>
  <c r="M335" i="38"/>
  <c r="M336" i="38"/>
  <c r="M337" i="38"/>
  <c r="M338" i="38"/>
  <c r="M339" i="38"/>
  <c r="M340" i="38"/>
  <c r="M341" i="38"/>
  <c r="M342" i="38"/>
  <c r="M343" i="38"/>
  <c r="M344" i="38"/>
  <c r="M345" i="38"/>
  <c r="M346" i="38"/>
  <c r="M347" i="38"/>
  <c r="M348" i="38"/>
  <c r="M349" i="38"/>
  <c r="M350" i="38"/>
  <c r="M351" i="38"/>
  <c r="M352" i="38"/>
  <c r="M353" i="38"/>
  <c r="M354" i="38"/>
  <c r="M355" i="38"/>
  <c r="M356" i="38"/>
  <c r="L357" i="38"/>
  <c r="M357" i="38"/>
  <c r="M358" i="38"/>
  <c r="M359" i="38"/>
  <c r="M360" i="38"/>
  <c r="M361" i="38"/>
  <c r="M362" i="38"/>
  <c r="M363" i="38"/>
  <c r="M364" i="38"/>
  <c r="M365" i="38"/>
  <c r="M366" i="38"/>
  <c r="M367" i="38"/>
  <c r="M368" i="38"/>
  <c r="M369" i="38"/>
  <c r="M370" i="38"/>
  <c r="M371" i="38"/>
  <c r="M372" i="38"/>
  <c r="M373" i="38"/>
  <c r="M374" i="38"/>
  <c r="M375" i="38"/>
  <c r="M376" i="38"/>
  <c r="M377" i="38"/>
  <c r="M378" i="38"/>
  <c r="M379" i="38"/>
  <c r="M380" i="38"/>
  <c r="M381" i="38"/>
  <c r="M382" i="38"/>
  <c r="M383" i="38"/>
  <c r="M384" i="38"/>
  <c r="M385" i="38"/>
  <c r="M386" i="38"/>
  <c r="M387" i="38"/>
  <c r="M388" i="38"/>
  <c r="M389" i="38"/>
  <c r="M390" i="38"/>
  <c r="M391" i="38"/>
  <c r="M392" i="38"/>
  <c r="M393" i="38"/>
  <c r="M394" i="38"/>
  <c r="M395" i="38"/>
  <c r="M396" i="38"/>
  <c r="M397" i="38"/>
  <c r="M398" i="38"/>
  <c r="M399" i="38"/>
  <c r="M400" i="38"/>
  <c r="M401" i="38"/>
  <c r="M402" i="38"/>
  <c r="M403" i="38"/>
  <c r="M404" i="38"/>
  <c r="M405" i="38"/>
  <c r="M406" i="38"/>
  <c r="M407" i="38"/>
  <c r="M408" i="38"/>
  <c r="M410" i="38"/>
  <c r="M411" i="38"/>
  <c r="M412" i="38"/>
  <c r="M413" i="38"/>
  <c r="M414" i="38"/>
  <c r="M415" i="38"/>
  <c r="M416" i="38"/>
  <c r="M417" i="38"/>
  <c r="M418" i="38"/>
  <c r="M419" i="38"/>
  <c r="M420" i="38"/>
  <c r="M421" i="38"/>
  <c r="M422" i="38"/>
  <c r="M423" i="38"/>
  <c r="M424" i="38"/>
  <c r="M425" i="38"/>
  <c r="M426" i="38"/>
  <c r="M427" i="38"/>
  <c r="M428" i="38"/>
  <c r="M429" i="38"/>
  <c r="M430" i="38"/>
  <c r="M431" i="38"/>
  <c r="M432" i="38"/>
  <c r="M433" i="38"/>
  <c r="M434" i="38"/>
  <c r="M435" i="38"/>
  <c r="M436" i="38"/>
  <c r="M437" i="38"/>
  <c r="M438" i="38"/>
  <c r="M439" i="38"/>
  <c r="M440" i="38"/>
  <c r="M441" i="38"/>
  <c r="M442" i="38"/>
  <c r="M443" i="38"/>
  <c r="M444" i="38"/>
  <c r="M445" i="38"/>
  <c r="M446" i="38"/>
  <c r="M447" i="38"/>
  <c r="M448" i="38"/>
  <c r="M449" i="38"/>
  <c r="M450" i="38"/>
  <c r="M451" i="38"/>
  <c r="M452" i="38"/>
  <c r="M453" i="38"/>
  <c r="M454" i="38"/>
  <c r="M455" i="38"/>
  <c r="M456" i="38"/>
  <c r="M457" i="38"/>
  <c r="M458" i="38"/>
  <c r="M459" i="38"/>
  <c r="M460" i="38"/>
  <c r="M461" i="38"/>
  <c r="M462" i="38"/>
  <c r="M463" i="38"/>
  <c r="M464" i="38"/>
  <c r="M465" i="38"/>
  <c r="M466" i="38"/>
  <c r="M467" i="38"/>
  <c r="M468" i="38"/>
  <c r="M469" i="38"/>
  <c r="M470" i="38"/>
  <c r="M471" i="38"/>
  <c r="M472" i="38"/>
  <c r="M473" i="38"/>
  <c r="M474" i="38"/>
  <c r="M475" i="38"/>
  <c r="M476" i="38"/>
  <c r="M477" i="38"/>
  <c r="M478" i="38"/>
  <c r="M479" i="38"/>
  <c r="M480" i="38"/>
  <c r="M481" i="38"/>
  <c r="M482" i="38"/>
  <c r="M483" i="38"/>
  <c r="M484" i="38"/>
  <c r="M485" i="38"/>
  <c r="M486" i="38"/>
  <c r="M487" i="38"/>
  <c r="M488" i="38"/>
  <c r="M489" i="38"/>
  <c r="M490" i="38"/>
  <c r="M491" i="38"/>
  <c r="M492" i="38"/>
  <c r="M493" i="38"/>
  <c r="M494" i="38"/>
  <c r="M495" i="38"/>
  <c r="M496" i="38"/>
  <c r="M497" i="38"/>
  <c r="M498" i="38"/>
  <c r="M499" i="38"/>
  <c r="M500" i="38"/>
  <c r="M501" i="38"/>
  <c r="M502" i="38"/>
  <c r="M503" i="38"/>
  <c r="M504" i="38"/>
  <c r="M505" i="38"/>
  <c r="M506" i="38"/>
  <c r="M507" i="38"/>
  <c r="M508" i="38"/>
  <c r="M509" i="38"/>
  <c r="M510" i="38"/>
  <c r="M511" i="38"/>
  <c r="M512" i="38"/>
  <c r="M513" i="38"/>
  <c r="M514" i="38"/>
  <c r="M515" i="38"/>
  <c r="M516" i="38"/>
  <c r="M517" i="38"/>
  <c r="M518" i="38"/>
  <c r="M519" i="38"/>
  <c r="M520" i="38"/>
  <c r="M521" i="38"/>
  <c r="M522" i="38"/>
  <c r="M523" i="38"/>
  <c r="M524" i="38"/>
  <c r="M525" i="38"/>
  <c r="M526" i="38"/>
  <c r="M527" i="38"/>
  <c r="M528" i="38"/>
  <c r="M529" i="38"/>
  <c r="M530" i="38"/>
  <c r="M531" i="38"/>
  <c r="M532" i="38"/>
  <c r="M533" i="38"/>
  <c r="M534" i="38"/>
  <c r="M535" i="38"/>
  <c r="M536" i="38"/>
  <c r="M537" i="38"/>
  <c r="M538" i="38"/>
  <c r="M539" i="38"/>
  <c r="M540" i="38"/>
  <c r="M541" i="38"/>
  <c r="M542" i="38"/>
  <c r="M543" i="38"/>
  <c r="M544" i="38"/>
  <c r="M545" i="38"/>
  <c r="M546" i="38"/>
  <c r="M547" i="38"/>
  <c r="M548" i="38"/>
  <c r="M549" i="38"/>
  <c r="M550" i="38"/>
  <c r="M551" i="38"/>
  <c r="M552" i="38"/>
  <c r="M553" i="38"/>
  <c r="M554" i="38"/>
  <c r="M555" i="38"/>
  <c r="M556" i="38"/>
  <c r="M557" i="38"/>
  <c r="M558" i="38"/>
  <c r="M559" i="38"/>
  <c r="M560" i="38"/>
  <c r="L560" i="38"/>
  <c r="K560" i="38"/>
  <c r="J560" i="38"/>
  <c r="I560" i="38"/>
  <c r="H560" i="38"/>
  <c r="G560" i="38"/>
  <c r="F560" i="38"/>
  <c r="D560" i="38"/>
  <c r="K14" i="26"/>
  <c r="K15" i="26"/>
  <c r="K55" i="26"/>
  <c r="K69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9" i="26"/>
  <c r="I69" i="26"/>
  <c r="H69" i="26"/>
  <c r="G69" i="26"/>
  <c r="F69" i="26"/>
  <c r="E69" i="26"/>
  <c r="D69" i="26"/>
  <c r="C69" i="26"/>
  <c r="B69" i="26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1" i="25"/>
  <c r="H22" i="25"/>
  <c r="H23" i="25"/>
  <c r="H25" i="25"/>
  <c r="H26" i="25"/>
  <c r="H27" i="25"/>
  <c r="H28" i="25"/>
  <c r="H29" i="25"/>
  <c r="H30" i="25"/>
  <c r="H32" i="25"/>
  <c r="H33" i="25"/>
  <c r="H35" i="25"/>
  <c r="H36" i="25"/>
  <c r="H37" i="25"/>
  <c r="H38" i="25"/>
  <c r="H39" i="25"/>
  <c r="H41" i="25"/>
  <c r="H42" i="25"/>
  <c r="H43" i="25"/>
  <c r="H44" i="25"/>
  <c r="H45" i="25"/>
  <c r="H46" i="25"/>
  <c r="H47" i="25"/>
  <c r="H49" i="25"/>
  <c r="H50" i="25"/>
  <c r="H51" i="25"/>
  <c r="H52" i="25"/>
  <c r="H53" i="25"/>
  <c r="H55" i="25"/>
  <c r="H56" i="25"/>
  <c r="H57" i="25"/>
  <c r="H58" i="25"/>
  <c r="H59" i="25"/>
  <c r="H60" i="25"/>
  <c r="H61" i="25"/>
  <c r="H62" i="25"/>
  <c r="H64" i="25"/>
  <c r="H65" i="25"/>
  <c r="H66" i="25"/>
  <c r="H67" i="25"/>
  <c r="H68" i="25"/>
  <c r="H69" i="25"/>
  <c r="H70" i="25"/>
  <c r="H71" i="25"/>
  <c r="H72" i="25"/>
  <c r="H73" i="25"/>
  <c r="H75" i="25"/>
  <c r="H200" i="25" s="1"/>
  <c r="H76" i="25"/>
  <c r="H77" i="25"/>
  <c r="H78" i="25"/>
  <c r="H79" i="25"/>
  <c r="H80" i="25"/>
  <c r="H81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1" i="25"/>
  <c r="H102" i="25"/>
  <c r="H103" i="25"/>
  <c r="H104" i="25"/>
  <c r="H105" i="25"/>
  <c r="H106" i="25"/>
  <c r="H107" i="25"/>
  <c r="H108" i="25"/>
  <c r="H109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G200" i="25"/>
  <c r="F200" i="25"/>
  <c r="E200" i="25"/>
  <c r="D200" i="25"/>
  <c r="C200" i="25"/>
  <c r="B200" i="25"/>
  <c r="K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I56" i="24"/>
  <c r="H56" i="24"/>
  <c r="G56" i="24"/>
  <c r="F56" i="24"/>
  <c r="E56" i="24"/>
  <c r="D56" i="24"/>
  <c r="C56" i="24"/>
  <c r="B56" i="24"/>
  <c r="K31" i="23"/>
  <c r="J31" i="23"/>
  <c r="I31" i="23"/>
  <c r="G31" i="23"/>
  <c r="F31" i="23"/>
  <c r="L30" i="23"/>
  <c r="K30" i="23"/>
  <c r="J30" i="23"/>
  <c r="I30" i="23"/>
  <c r="H30" i="23"/>
  <c r="G30" i="23"/>
  <c r="F30" i="23"/>
  <c r="E30" i="23"/>
  <c r="D30" i="23"/>
  <c r="C30" i="23"/>
  <c r="K29" i="23"/>
  <c r="L28" i="23"/>
  <c r="K28" i="23"/>
  <c r="K27" i="23"/>
  <c r="L26" i="23"/>
  <c r="K26" i="23"/>
  <c r="K25" i="23"/>
  <c r="L24" i="23"/>
  <c r="K24" i="23"/>
  <c r="K18" i="23"/>
  <c r="J18" i="23"/>
  <c r="I18" i="23"/>
  <c r="G18" i="23"/>
  <c r="F18" i="23"/>
  <c r="K17" i="23"/>
  <c r="J17" i="23"/>
  <c r="I17" i="23"/>
  <c r="H17" i="23"/>
  <c r="G17" i="23"/>
  <c r="F17" i="23"/>
  <c r="E17" i="23"/>
  <c r="D17" i="23"/>
  <c r="C17" i="23"/>
  <c r="K16" i="23"/>
  <c r="K15" i="23"/>
  <c r="K14" i="23"/>
  <c r="K13" i="23"/>
  <c r="K12" i="23"/>
  <c r="K11" i="23"/>
  <c r="K10" i="23"/>
  <c r="K9" i="23"/>
  <c r="K8" i="23"/>
  <c r="K7" i="23"/>
  <c r="K6" i="23"/>
  <c r="F28" i="22"/>
  <c r="K28" i="22"/>
  <c r="F29" i="22"/>
  <c r="K29" i="22"/>
  <c r="F30" i="22"/>
  <c r="K30" i="22"/>
  <c r="F31" i="22"/>
  <c r="K31" i="22"/>
  <c r="J61" i="22"/>
  <c r="J63" i="22" s="1"/>
  <c r="I61" i="22"/>
  <c r="G61" i="22"/>
  <c r="G62" i="22" s="1"/>
  <c r="G63" i="22" s="1"/>
  <c r="E61" i="22"/>
  <c r="D61" i="22"/>
  <c r="C61" i="22"/>
  <c r="C62" i="22" s="1"/>
  <c r="K60" i="22"/>
  <c r="F60" i="22"/>
  <c r="K59" i="22"/>
  <c r="F59" i="22"/>
  <c r="K58" i="22"/>
  <c r="F58" i="22"/>
  <c r="K57" i="22"/>
  <c r="F57" i="22"/>
  <c r="K56" i="22"/>
  <c r="F56" i="22"/>
  <c r="K55" i="22"/>
  <c r="F55" i="22"/>
  <c r="K54" i="22"/>
  <c r="F54" i="22"/>
  <c r="K53" i="22"/>
  <c r="F53" i="22"/>
  <c r="K52" i="22"/>
  <c r="F52" i="22"/>
  <c r="K51" i="22"/>
  <c r="F51" i="22"/>
  <c r="K50" i="22"/>
  <c r="F50" i="22"/>
  <c r="K49" i="22"/>
  <c r="F49" i="22"/>
  <c r="K47" i="22"/>
  <c r="F47" i="22"/>
  <c r="K46" i="22"/>
  <c r="F46" i="22"/>
  <c r="L45" i="22"/>
  <c r="K40" i="22"/>
  <c r="F40" i="22"/>
  <c r="K39" i="22"/>
  <c r="K38" i="22"/>
  <c r="K37" i="22"/>
  <c r="K36" i="22"/>
  <c r="K35" i="22"/>
  <c r="K34" i="22"/>
  <c r="K33" i="22"/>
  <c r="K32" i="22"/>
  <c r="K27" i="22"/>
  <c r="F27" i="22"/>
  <c r="F13" i="22"/>
  <c r="G13" i="22"/>
  <c r="K13" i="22" s="1"/>
  <c r="I13" i="22"/>
  <c r="J13" i="22"/>
  <c r="F14" i="22"/>
  <c r="G14" i="22"/>
  <c r="I14" i="22"/>
  <c r="H13" i="22"/>
  <c r="H12" i="22"/>
  <c r="H14" i="22"/>
  <c r="H15" i="22"/>
  <c r="H16" i="22"/>
  <c r="E13" i="22"/>
  <c r="E12" i="22"/>
  <c r="E14" i="22"/>
  <c r="E15" i="22"/>
  <c r="E16" i="22"/>
  <c r="C12" i="22"/>
  <c r="C13" i="22"/>
  <c r="C14" i="22"/>
  <c r="L18" i="22"/>
  <c r="L20" i="22" s="1"/>
  <c r="J18" i="22"/>
  <c r="I18" i="22"/>
  <c r="C18" i="22"/>
  <c r="J17" i="22"/>
  <c r="G17" i="22"/>
  <c r="E17" i="22"/>
  <c r="C16" i="22"/>
  <c r="L16" i="22" s="1"/>
  <c r="F16" i="22"/>
  <c r="G16" i="22"/>
  <c r="I16" i="22"/>
  <c r="J16" i="22"/>
  <c r="C15" i="22"/>
  <c r="L15" i="22" s="1"/>
  <c r="F15" i="22"/>
  <c r="G15" i="22"/>
  <c r="I15" i="22"/>
  <c r="J15" i="22"/>
  <c r="L14" i="22"/>
  <c r="L13" i="22"/>
  <c r="J11" i="22"/>
  <c r="I11" i="22"/>
  <c r="G11" i="22"/>
  <c r="F11" i="22"/>
  <c r="L10" i="22"/>
  <c r="J10" i="22"/>
  <c r="I10" i="22"/>
  <c r="H10" i="22"/>
  <c r="G10" i="22"/>
  <c r="F10" i="22"/>
  <c r="E10" i="22"/>
  <c r="C10" i="22"/>
  <c r="J9" i="22"/>
  <c r="I9" i="22"/>
  <c r="G9" i="22"/>
  <c r="F9" i="22"/>
  <c r="J8" i="22"/>
  <c r="I8" i="22"/>
  <c r="H8" i="22"/>
  <c r="G8" i="22"/>
  <c r="E8" i="22"/>
  <c r="C8" i="22"/>
  <c r="G7" i="22"/>
  <c r="E63" i="22"/>
  <c r="G12" i="22" l="1"/>
  <c r="K56" i="24"/>
  <c r="J56" i="24"/>
  <c r="I200" i="25"/>
  <c r="K62" i="22"/>
  <c r="F61" i="22"/>
  <c r="F62" i="22" s="1"/>
  <c r="K61" i="22"/>
  <c r="I63" i="22"/>
  <c r="K10" i="22"/>
  <c r="L28" i="22"/>
  <c r="L29" i="22" s="1"/>
  <c r="L30" i="22" s="1"/>
  <c r="L31" i="22" s="1"/>
  <c r="K14" i="22"/>
  <c r="K9" i="22"/>
  <c r="K11" i="22"/>
  <c r="K15" i="22"/>
  <c r="K16" i="22"/>
  <c r="E19" i="22"/>
  <c r="I20" i="22"/>
  <c r="K8" i="22"/>
  <c r="J20" i="22"/>
  <c r="F20" i="22"/>
  <c r="C20" i="22"/>
  <c r="L12" i="22"/>
  <c r="F12" i="22"/>
  <c r="B19" i="22"/>
  <c r="K10" i="27"/>
  <c r="I34" i="27"/>
  <c r="I17" i="22" s="1"/>
  <c r="F34" i="27"/>
  <c r="F17" i="22" s="1"/>
  <c r="K35" i="27"/>
  <c r="H34" i="27"/>
  <c r="H17" i="22" s="1"/>
  <c r="G19" i="22"/>
  <c r="K18" i="22"/>
  <c r="K20" i="22" s="1"/>
  <c r="K34" i="27"/>
  <c r="H19" i="22"/>
  <c r="J19" i="22"/>
  <c r="F19" i="22"/>
  <c r="C19" i="22"/>
  <c r="G20" i="22"/>
  <c r="K7" i="22"/>
  <c r="L46" i="22"/>
  <c r="L50" i="22" s="1"/>
  <c r="L51" i="22" s="1"/>
  <c r="L52" i="22" s="1"/>
  <c r="L53" i="22" s="1"/>
  <c r="L54" i="22" s="1"/>
  <c r="L55" i="22" s="1"/>
  <c r="L56" i="22" s="1"/>
  <c r="L57" i="22" s="1"/>
  <c r="L58" i="22" s="1"/>
  <c r="L59" i="22" s="1"/>
  <c r="L60" i="22" s="1"/>
  <c r="D63" i="22"/>
  <c r="L61" i="22" l="1"/>
  <c r="K12" i="22"/>
  <c r="K19" i="22" s="1"/>
  <c r="K17" i="22"/>
  <c r="I19" i="22"/>
  <c r="L7" i="22"/>
  <c r="L19" i="22" s="1"/>
  <c r="L62" i="22"/>
</calcChain>
</file>

<file path=xl/comments1.xml><?xml version="1.0" encoding="utf-8"?>
<comments xmlns="http://schemas.openxmlformats.org/spreadsheetml/2006/main">
  <authors>
    <author>한국수출입은행</author>
  </authors>
  <commentList>
    <comment ref="F4" authorId="0" shapeId="0">
      <text>
        <r>
          <rPr>
            <sz val="18"/>
            <color indexed="81"/>
            <rFont val="맑은 고딕"/>
            <family val="3"/>
            <charset val="129"/>
          </rPr>
          <t>운용수익+기타수입금</t>
        </r>
      </text>
    </comment>
  </commentList>
</comments>
</file>

<file path=xl/comments2.xml><?xml version="1.0" encoding="utf-8"?>
<comments xmlns="http://schemas.openxmlformats.org/spreadsheetml/2006/main">
  <authors>
    <author>심명규</author>
    <author>kexim</author>
  </authors>
  <commentList>
    <comment ref="A24" authorId="0" shapeId="0">
      <text>
        <r>
          <rPr>
            <b/>
            <sz val="11"/>
            <color indexed="81"/>
            <rFont val="Tahoma"/>
            <family val="2"/>
          </rPr>
          <t>2010</t>
        </r>
        <r>
          <rPr>
            <b/>
            <sz val="11"/>
            <color indexed="81"/>
            <rFont val="돋움"/>
            <family val="3"/>
            <charset val="129"/>
          </rPr>
          <t>년까지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숨김</t>
        </r>
      </text>
    </comment>
    <comment ref="E25" authorId="1" shapeId="0">
      <text>
        <r>
          <rPr>
            <sz val="12"/>
            <color indexed="81"/>
            <rFont val="맑은 고딕"/>
            <family val="3"/>
            <charset val="129"/>
          </rPr>
          <t>주보통계 N44값-이전값 (누적)</t>
        </r>
      </text>
    </comment>
    <comment ref="J26" authorId="1" shapeId="0">
      <text>
        <r>
          <rPr>
            <sz val="16"/>
            <color indexed="81"/>
            <rFont val="맑은 고딕"/>
            <family val="3"/>
            <charset val="129"/>
          </rPr>
          <t>주보통계 N38값</t>
        </r>
      </text>
    </comment>
  </commentList>
</comments>
</file>

<file path=xl/comments3.xml><?xml version="1.0" encoding="utf-8"?>
<comments xmlns="http://schemas.openxmlformats.org/spreadsheetml/2006/main">
  <authors>
    <author>KEXIM</author>
  </authors>
  <commentList>
    <comment ref="K15" authorId="0" shapeId="0">
      <text>
        <r>
          <rPr>
            <sz val="20"/>
            <color indexed="81"/>
            <rFont val="맑은 고딕"/>
            <family val="3"/>
            <charset val="129"/>
          </rPr>
          <t>4월 28일자 식량차관 보험료 관련 전표처리 수기조정</t>
        </r>
      </text>
    </comment>
  </commentList>
</comments>
</file>

<file path=xl/comments4.xml><?xml version="1.0" encoding="utf-8"?>
<comments xmlns="http://schemas.openxmlformats.org/spreadsheetml/2006/main">
  <authors>
    <author>kexim</author>
  </authors>
  <commentList>
    <comment ref="H20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24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31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34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40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48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54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63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74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82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100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  <comment ref="H126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</commentList>
</comments>
</file>

<file path=xl/comments5.xml><?xml version="1.0" encoding="utf-8"?>
<comments xmlns="http://schemas.openxmlformats.org/spreadsheetml/2006/main">
  <authors>
    <author>KEXIM</author>
    <author>심명규</author>
    <author>user</author>
    <author>kexim</author>
  </authors>
  <commentList>
    <comment ref="B7" authorId="0" shapeId="0">
      <text>
        <r>
          <rPr>
            <sz val="21"/>
            <color indexed="81"/>
            <rFont val="굴림"/>
            <family val="3"/>
            <charset val="129"/>
          </rPr>
          <t>컨테이너 구입</t>
        </r>
      </text>
    </comment>
    <comment ref="A12" authorId="1" shapeId="0">
      <text>
        <r>
          <rPr>
            <sz val="11"/>
            <color indexed="81"/>
            <rFont val="돋움"/>
            <family val="3"/>
            <charset val="129"/>
          </rPr>
          <t>㈜에머슨퍼시픽</t>
        </r>
      </text>
    </comment>
    <comment ref="A17" authorId="0" shapeId="0">
      <text>
        <r>
          <rPr>
            <b/>
            <sz val="16"/>
            <color indexed="81"/>
            <rFont val="굴림"/>
            <family val="3"/>
            <charset val="129"/>
          </rPr>
          <t>㈜리빙아트</t>
        </r>
      </text>
    </comment>
    <comment ref="A20" authorId="0" shapeId="0">
      <text>
        <r>
          <rPr>
            <b/>
            <sz val="22"/>
            <color indexed="81"/>
            <rFont val="굴림"/>
            <family val="3"/>
            <charset val="129"/>
          </rPr>
          <t>㈜삼덕통상에서 차주변경 (통일부 승인 08. 5. 7)</t>
        </r>
      </text>
    </comment>
    <comment ref="K23" authorId="2" shapeId="0">
      <text>
        <r>
          <rPr>
            <b/>
            <sz val="22"/>
            <color indexed="81"/>
            <rFont val="굴림"/>
            <family val="3"/>
            <charset val="129"/>
          </rPr>
          <t>04년 승인액에서 05년 집행예정이었으나 
집행되지 못하고 소멸된 불용액을 제외한 금액</t>
        </r>
      </text>
    </comment>
    <comment ref="K32" authorId="2" shapeId="0">
      <text>
        <r>
          <rPr>
            <b/>
            <sz val="22"/>
            <color indexed="81"/>
            <rFont val="굴림"/>
            <family val="3"/>
            <charset val="129"/>
          </rPr>
          <t>04년 승인액에서 05년 집행예정이었으나 
집행되지 못하고 소멸된 불용액을 제외한 금액</t>
        </r>
      </text>
    </comment>
    <comment ref="B35" authorId="3" shapeId="0">
      <text>
        <r>
          <rPr>
            <sz val="24"/>
            <color indexed="81"/>
            <rFont val="맑은 고딕"/>
            <family val="3"/>
            <charset val="129"/>
          </rPr>
          <t>재영솔루텍㈜ 채무인수</t>
        </r>
      </text>
    </comment>
  </commentList>
</comments>
</file>

<file path=xl/comments6.xml><?xml version="1.0" encoding="utf-8"?>
<comments xmlns="http://schemas.openxmlformats.org/spreadsheetml/2006/main">
  <authors>
    <author>kexim</author>
    <author>심명규</author>
  </authors>
  <commentList>
    <comment ref="L85" authorId="0" shapeId="0">
      <text>
        <r>
          <rPr>
            <sz val="16"/>
            <color indexed="81"/>
            <rFont val="맑은 고딕"/>
            <family val="3"/>
            <charset val="129"/>
          </rPr>
          <t>연대보증인 박영대의 부동산 임의경매 결과에 따른 연체금 일부 회수('15.1.13)</t>
        </r>
      </text>
    </comment>
    <comment ref="D244" authorId="0" shapeId="0">
      <text>
        <r>
          <rPr>
            <sz val="18"/>
            <color indexed="81"/>
            <rFont val="맑은 고딕"/>
            <family val="3"/>
            <charset val="129"/>
          </rPr>
          <t>(구) 디케이엑스</t>
        </r>
      </text>
    </comment>
    <comment ref="D253" authorId="1" shapeId="0">
      <text>
        <r>
          <rPr>
            <sz val="11"/>
            <color indexed="81"/>
            <rFont val="돋움"/>
            <family val="3"/>
            <charset val="129"/>
          </rPr>
          <t>㈜참마당</t>
        </r>
      </text>
    </comment>
    <comment ref="L357" authorId="0" shapeId="0">
      <text>
        <r>
          <rPr>
            <sz val="16"/>
            <color indexed="81"/>
            <rFont val="맑은 고딕"/>
            <family val="3"/>
            <charset val="129"/>
          </rPr>
          <t>변제계획 인가결정에 따른 변제금액 일부 회수(0.07백만원)</t>
        </r>
      </text>
    </comment>
    <comment ref="M409" authorId="0" shapeId="0">
      <text>
        <r>
          <rPr>
            <sz val="20"/>
            <color indexed="81"/>
            <rFont val="맑은 고딕"/>
            <family val="3"/>
            <charset val="129"/>
          </rPr>
          <t>채권상각</t>
        </r>
      </text>
    </comment>
  </commentList>
</comments>
</file>

<file path=xl/comments7.xml><?xml version="1.0" encoding="utf-8"?>
<comments xmlns="http://schemas.openxmlformats.org/spreadsheetml/2006/main">
  <authors>
    <author>kexim</author>
  </authors>
  <commentList>
    <comment ref="B5" authorId="0" shapeId="0">
      <text>
        <r>
          <rPr>
            <sz val="20"/>
            <color indexed="81"/>
            <rFont val="맑은 고딕"/>
            <family val="3"/>
            <charset val="129"/>
          </rPr>
          <t>경수로 초기공사비</t>
        </r>
      </text>
    </comment>
  </commentList>
</comments>
</file>

<file path=xl/sharedStrings.xml><?xml version="1.0" encoding="utf-8"?>
<sst xmlns="http://schemas.openxmlformats.org/spreadsheetml/2006/main" count="4939" uniqueCount="1450">
  <si>
    <t>합  계</t>
    <phoneticPr fontId="4" type="noConversion"/>
  </si>
  <si>
    <t>승 인 액</t>
  </si>
  <si>
    <t>(사고이월)</t>
  </si>
  <si>
    <t>집 행 액</t>
  </si>
  <si>
    <t>미집행액</t>
  </si>
  <si>
    <t>승 인 일</t>
  </si>
  <si>
    <t xml:space="preserve"> </t>
  </si>
  <si>
    <t>정부출연금</t>
    <phoneticPr fontId="4" type="noConversion"/>
  </si>
  <si>
    <t>정부외출연금</t>
    <phoneticPr fontId="4" type="noConversion"/>
  </si>
  <si>
    <t>연  도</t>
    <phoneticPr fontId="4" type="noConversion"/>
  </si>
  <si>
    <t>공자기금예수금</t>
    <phoneticPr fontId="4" type="noConversion"/>
  </si>
  <si>
    <t>운용수익 등</t>
    <phoneticPr fontId="4" type="noConversion"/>
  </si>
  <si>
    <t>총조성액</t>
    <phoneticPr fontId="4" type="noConversion"/>
  </si>
  <si>
    <t>1월</t>
    <phoneticPr fontId="4" type="noConversion"/>
  </si>
  <si>
    <t>(백만원)</t>
    <phoneticPr fontId="4" type="noConversion"/>
  </si>
  <si>
    <t>■ 총괄지원 현황</t>
    <phoneticPr fontId="4" type="noConversion"/>
  </si>
  <si>
    <t>(백만원, 천미불)</t>
    <phoneticPr fontId="4" type="noConversion"/>
  </si>
  <si>
    <t>(재)개성공업지구지원재단</t>
  </si>
  <si>
    <t>2월</t>
  </si>
  <si>
    <t>3월</t>
  </si>
  <si>
    <t>4월</t>
  </si>
  <si>
    <t>5월</t>
  </si>
  <si>
    <t>6월</t>
    <phoneticPr fontId="4" type="noConversion"/>
  </si>
  <si>
    <t>7월</t>
    <phoneticPr fontId="4" type="noConversion"/>
  </si>
  <si>
    <t>(주)오오엔육육닷컴</t>
  </si>
  <si>
    <t>서한섬유</t>
  </si>
  <si>
    <t>일성레포츠</t>
  </si>
  <si>
    <t>(주)드림에프</t>
  </si>
  <si>
    <t>웅피케이스</t>
  </si>
  <si>
    <t>(주)신즈디자인하우스</t>
  </si>
  <si>
    <t>회 수 액</t>
  </si>
  <si>
    <t>12월</t>
  </si>
  <si>
    <t>11월</t>
  </si>
  <si>
    <t>10월</t>
  </si>
  <si>
    <t>9월</t>
  </si>
  <si>
    <t>8월</t>
  </si>
  <si>
    <r>
      <t>2005년</t>
    </r>
    <r>
      <rPr>
        <sz val="12"/>
        <rFont val="바탕"/>
        <family val="1"/>
        <charset val="129"/>
      </rPr>
      <t/>
    </r>
  </si>
  <si>
    <t>소 계</t>
  </si>
  <si>
    <t>대출집행</t>
  </si>
  <si>
    <t>운용수익</t>
  </si>
  <si>
    <t>조성잔액</t>
  </si>
  <si>
    <t>사   용</t>
  </si>
  <si>
    <t>조   성</t>
  </si>
  <si>
    <t>(집행종결)</t>
    <phoneticPr fontId="4" type="noConversion"/>
  </si>
  <si>
    <t>대출잔액</t>
  </si>
  <si>
    <t>만 기</t>
  </si>
  <si>
    <t>조선무역은행</t>
  </si>
  <si>
    <t>(집행종결)</t>
  </si>
  <si>
    <t>유성산업㈜</t>
  </si>
  <si>
    <t>㈜안동대마방직</t>
    <phoneticPr fontId="4" type="noConversion"/>
  </si>
  <si>
    <t>채권보전</t>
  </si>
  <si>
    <t>만기</t>
  </si>
  <si>
    <t>차  주</t>
  </si>
  <si>
    <t>해중실업</t>
  </si>
  <si>
    <t>해성무역</t>
  </si>
  <si>
    <t>한푸드</t>
  </si>
  <si>
    <t>한백식품</t>
  </si>
  <si>
    <t>태진통상</t>
  </si>
  <si>
    <t>태림에스엠(유)</t>
  </si>
  <si>
    <t>천후상사</t>
  </si>
  <si>
    <t>진성어패럴</t>
  </si>
  <si>
    <t>좋은세상</t>
  </si>
  <si>
    <t>용태수산</t>
  </si>
  <si>
    <t>와이에스상사</t>
  </si>
  <si>
    <t>연안수산개발</t>
  </si>
  <si>
    <t>심플수산</t>
  </si>
  <si>
    <t>수정전자산업(주)</t>
  </si>
  <si>
    <t>송선무역사</t>
  </si>
  <si>
    <t>성민상사</t>
  </si>
  <si>
    <t>성광무역</t>
  </si>
  <si>
    <t>삼화통상(주)</t>
  </si>
  <si>
    <t>삼성피엘씨</t>
  </si>
  <si>
    <t>보원무역</t>
  </si>
  <si>
    <t>대창무역</t>
  </si>
  <si>
    <t>기남무역회사</t>
  </si>
  <si>
    <t>(주)흰돌아이엔씨</t>
  </si>
  <si>
    <t>(주)흥진플러스</t>
  </si>
  <si>
    <t>(주)휴아이엔씨</t>
  </si>
  <si>
    <t>(주)한신고려</t>
  </si>
  <si>
    <t>(주)폭스코리아</t>
  </si>
  <si>
    <t>(주)케이에치인터내셔날</t>
  </si>
  <si>
    <t>(주)조양수산식품</t>
  </si>
  <si>
    <t>(주)제이엠모드</t>
  </si>
  <si>
    <t>(주)자연</t>
  </si>
  <si>
    <t>(주)은세샤인</t>
  </si>
  <si>
    <t>(주)예맥통상</t>
  </si>
  <si>
    <t>(주)영랜드</t>
  </si>
  <si>
    <t>(주)에이스유니폼</t>
  </si>
  <si>
    <t>(주)에스제이프로모션</t>
  </si>
  <si>
    <t>(주)아벤츄라</t>
  </si>
  <si>
    <t>(주)산과들농수산</t>
  </si>
  <si>
    <t>(주)범해종합상사</t>
  </si>
  <si>
    <t>(주)백두에프앤티</t>
  </si>
  <si>
    <t>(주)마인지에프씨</t>
  </si>
  <si>
    <t>(주)마림</t>
  </si>
  <si>
    <t>(주)드림이스트</t>
  </si>
  <si>
    <t>(주)더신화</t>
  </si>
  <si>
    <t>(주)다올피앤피</t>
  </si>
  <si>
    <t>(주)닉스아이</t>
  </si>
  <si>
    <t>(주)노블콜렉션</t>
  </si>
  <si>
    <t>세람통상(주)</t>
  </si>
  <si>
    <t>신화교역</t>
  </si>
  <si>
    <t>세일무역</t>
  </si>
  <si>
    <t>선호사</t>
  </si>
  <si>
    <t>서천물산</t>
  </si>
  <si>
    <t>신용보증기금 부분신용보증서, 신용(개인)</t>
  </si>
  <si>
    <t>(주)제이에스듀오엠통상</t>
  </si>
  <si>
    <t>(주)은설</t>
  </si>
  <si>
    <t>(주)아당</t>
  </si>
  <si>
    <t>(주)동우지앤티</t>
  </si>
  <si>
    <t>ENS무역</t>
  </si>
  <si>
    <t>혜성에이치앤에프</t>
  </si>
  <si>
    <t>태호무역</t>
  </si>
  <si>
    <t>태평양교역</t>
  </si>
  <si>
    <t>케이투스포츠</t>
  </si>
  <si>
    <t>케이엔에스</t>
  </si>
  <si>
    <t>케이씨텐통상(주)</t>
  </si>
  <si>
    <t>참나무통상(주)</t>
  </si>
  <si>
    <t>제이앤제이어패럴</t>
  </si>
  <si>
    <t>신용(개인)</t>
  </si>
  <si>
    <t>제이씨무역(주)</t>
  </si>
  <si>
    <t>제스인터내셔널</t>
  </si>
  <si>
    <t>재복농산</t>
  </si>
  <si>
    <t>인우상사</t>
  </si>
  <si>
    <t>유일종합무역상사</t>
  </si>
  <si>
    <t>유일농산</t>
  </si>
  <si>
    <t>유니온통상</t>
  </si>
  <si>
    <t>웰빙씨푸드</t>
  </si>
  <si>
    <t>우신통상</t>
  </si>
  <si>
    <t>오주무역</t>
  </si>
  <si>
    <t>여명통상</t>
  </si>
  <si>
    <t>엠아이씨</t>
  </si>
  <si>
    <t>에스에이에스</t>
  </si>
  <si>
    <t>아이니무역</t>
  </si>
  <si>
    <t>씨케이트레이딩</t>
  </si>
  <si>
    <t>승국물산</t>
  </si>
  <si>
    <t>세영상사</t>
  </si>
  <si>
    <t>세명무역</t>
  </si>
  <si>
    <t>세기식품산업</t>
  </si>
  <si>
    <t>새한푸드</t>
  </si>
  <si>
    <t>상원물산(주)</t>
  </si>
  <si>
    <t>삼원코퍼레이션</t>
  </si>
  <si>
    <t>삼원시푸드</t>
  </si>
  <si>
    <t>삼원상사</t>
  </si>
  <si>
    <t>산과들농수산(유)</t>
  </si>
  <si>
    <t>비앤지</t>
  </si>
  <si>
    <t>미래유통수산</t>
  </si>
  <si>
    <t>모아교역</t>
  </si>
  <si>
    <t>모다산업(주)</t>
  </si>
  <si>
    <t>리클라인</t>
  </si>
  <si>
    <t>디피에스</t>
  </si>
  <si>
    <t>동아실업</t>
  </si>
  <si>
    <t>동서종합무역</t>
  </si>
  <si>
    <t>동림트레이딩</t>
  </si>
  <si>
    <t>동광상사</t>
  </si>
  <si>
    <t>대진무역상사</t>
  </si>
  <si>
    <t>대주무역</t>
  </si>
  <si>
    <t>대왕사</t>
  </si>
  <si>
    <t>대양화훼종묘(주)</t>
  </si>
  <si>
    <t>대신무역</t>
  </si>
  <si>
    <t>대성물산</t>
  </si>
  <si>
    <t>다원인터내셔날</t>
  </si>
  <si>
    <t>남해유통</t>
  </si>
  <si>
    <t>남북교역(주)</t>
  </si>
  <si>
    <t>건일상사</t>
  </si>
  <si>
    <t>거산교역</t>
  </si>
  <si>
    <t>가온인터내셔널</t>
  </si>
  <si>
    <t>가람무역</t>
  </si>
  <si>
    <t>(주)홍운실업</t>
  </si>
  <si>
    <t>(주)한을</t>
  </si>
  <si>
    <t>(주)하나교역</t>
  </si>
  <si>
    <t>(주)프렉코</t>
  </si>
  <si>
    <t>(주)풍전비철</t>
  </si>
  <si>
    <t>(주)푸른바다</t>
  </si>
  <si>
    <t>(주)태원</t>
  </si>
  <si>
    <t>(주)케이제이엔터프라이즈</t>
  </si>
  <si>
    <t>(주)케이제이물류</t>
  </si>
  <si>
    <t>(주)케이에스물산</t>
  </si>
  <si>
    <t>(주)케이앤케이소울</t>
  </si>
  <si>
    <t>(주)지에프투</t>
  </si>
  <si>
    <t>(주)젠트레이딩</t>
  </si>
  <si>
    <t>(주)위비스</t>
  </si>
  <si>
    <t>(주)오자르</t>
  </si>
  <si>
    <t>(주)에프지오</t>
  </si>
  <si>
    <t>(주)에스엘무역</t>
  </si>
  <si>
    <t>(주)아이엔모드</t>
  </si>
  <si>
    <t>(주)아이사랑</t>
  </si>
  <si>
    <t>(주)아이보리</t>
  </si>
  <si>
    <t>(주)아레스에너지</t>
  </si>
  <si>
    <t>(주)신환</t>
  </si>
  <si>
    <t>(주)세계무역</t>
  </si>
  <si>
    <t>(주)선민어패럴</t>
  </si>
  <si>
    <t>(주)비오비트레이딩</t>
  </si>
  <si>
    <t>브이런던아이앤시</t>
  </si>
  <si>
    <t>(주)벨로파스</t>
  </si>
  <si>
    <t>(주)베스티엘</t>
  </si>
  <si>
    <t>(주)뱅뱅어패럴</t>
  </si>
  <si>
    <t>(주)미담채</t>
  </si>
  <si>
    <t>(주)디엘농산</t>
  </si>
  <si>
    <t>(주)동운상사</t>
  </si>
  <si>
    <t>(주)대한</t>
  </si>
  <si>
    <t>(주)대관령수산</t>
  </si>
  <si>
    <t>(주)다몬상사</t>
  </si>
  <si>
    <t>(주)남새푸드</t>
  </si>
  <si>
    <t>(주)금송무역</t>
  </si>
  <si>
    <t>(주)광성통상</t>
  </si>
  <si>
    <t>(주)경맥</t>
  </si>
  <si>
    <t>(주)경대물산</t>
  </si>
  <si>
    <t>세람통상㈜</t>
  </si>
  <si>
    <t>부동산담보 100%</t>
  </si>
  <si>
    <t>대동무역㈜</t>
  </si>
  <si>
    <t>(주)아천글로벌코퍼레이션</t>
  </si>
  <si>
    <t>(주)서평에너지</t>
  </si>
  <si>
    <t>(주)두담</t>
  </si>
  <si>
    <t>신승용</t>
  </si>
  <si>
    <t>(주)태림산업</t>
  </si>
  <si>
    <t>금강산코퍼레이션(주)</t>
  </si>
  <si>
    <t>(주)창희</t>
  </si>
  <si>
    <t>제이앤디헬스케어</t>
  </si>
  <si>
    <t>황영남</t>
  </si>
  <si>
    <t>(주)한양</t>
  </si>
  <si>
    <t>다인관광(주)</t>
  </si>
  <si>
    <t>채널라인</t>
  </si>
  <si>
    <t>오대양육대주</t>
  </si>
  <si>
    <t>㈜녹색섬유</t>
  </si>
  <si>
    <t>지급보증서, 개성공장</t>
  </si>
  <si>
    <t>㈜에스엔지</t>
  </si>
  <si>
    <t>국내부동산, 개성공장</t>
    <phoneticPr fontId="4" type="noConversion"/>
  </si>
  <si>
    <t>지급보증서</t>
  </si>
  <si>
    <t>서도산업㈜</t>
  </si>
  <si>
    <t>개성공장</t>
  </si>
  <si>
    <t>개성공장</t>
    <phoneticPr fontId="4" type="noConversion"/>
  </si>
  <si>
    <t>㈜아트랑</t>
  </si>
  <si>
    <t>㈜평화유통</t>
  </si>
  <si>
    <t>성화물산㈜</t>
  </si>
  <si>
    <t>㈜만선</t>
  </si>
  <si>
    <t>㈜진글라이더</t>
  </si>
  <si>
    <t>신용보증서,신용</t>
  </si>
  <si>
    <t>㈜좋은사람들</t>
  </si>
  <si>
    <t>㈜제일상품</t>
  </si>
  <si>
    <t>코튼클럽㈜</t>
  </si>
  <si>
    <t>신용보증서, 개성공장, 신용</t>
  </si>
  <si>
    <t>㈜평안</t>
  </si>
  <si>
    <t>㈜제씨콤</t>
    <phoneticPr fontId="4" type="noConversion"/>
  </si>
  <si>
    <t>예금, 개성공장, 신용</t>
    <phoneticPr fontId="4" type="noConversion"/>
  </si>
  <si>
    <t>신용</t>
  </si>
  <si>
    <t>개성공장,  신용</t>
  </si>
  <si>
    <t>㈜용인전자</t>
    <phoneticPr fontId="4" type="noConversion"/>
  </si>
  <si>
    <t>문창기업㈜</t>
  </si>
  <si>
    <t>부천공업㈜</t>
    <phoneticPr fontId="4" type="noConversion"/>
  </si>
  <si>
    <t>㈜태성산업</t>
    <phoneticPr fontId="4" type="noConversion"/>
  </si>
  <si>
    <t xml:space="preserve">지급보증서, 개성공장, 신용 </t>
    <phoneticPr fontId="4" type="noConversion"/>
  </si>
  <si>
    <t>㈜대화연료펌프</t>
    <phoneticPr fontId="4" type="noConversion"/>
  </si>
  <si>
    <t>지급보증서, 개성공장, 신용</t>
    <phoneticPr fontId="4" type="noConversion"/>
  </si>
  <si>
    <t>㈜매직엘시디</t>
    <phoneticPr fontId="4" type="noConversion"/>
  </si>
  <si>
    <t>개성공장, 국내부동산</t>
    <phoneticPr fontId="4" type="noConversion"/>
  </si>
  <si>
    <t>㈜호산에이스</t>
    <phoneticPr fontId="4" type="noConversion"/>
  </si>
  <si>
    <t>개성공장, 신용, 지급보증서</t>
    <phoneticPr fontId="4" type="noConversion"/>
  </si>
  <si>
    <t>쿠쿠전자㈜</t>
    <phoneticPr fontId="4" type="noConversion"/>
  </si>
  <si>
    <t>개성공장, 신용</t>
    <phoneticPr fontId="4" type="noConversion"/>
  </si>
  <si>
    <t>*㈜신원</t>
    <phoneticPr fontId="4" type="noConversion"/>
  </si>
  <si>
    <t>개성공장, 신용</t>
  </si>
  <si>
    <t>소노코쿠진웨어㈜</t>
    <phoneticPr fontId="4" type="noConversion"/>
  </si>
  <si>
    <t>㈜에스제이테크</t>
    <phoneticPr fontId="4" type="noConversion"/>
  </si>
  <si>
    <t>㈜케이티</t>
    <phoneticPr fontId="4" type="noConversion"/>
  </si>
  <si>
    <t>한국전력공사</t>
  </si>
  <si>
    <t>신 용</t>
    <phoneticPr fontId="4" type="noConversion"/>
  </si>
  <si>
    <t>북한소재자산 및 합영회사 지분권 양도담보</t>
  </si>
  <si>
    <t>북한소재자산 및 국내 재고자산 양도담보</t>
  </si>
  <si>
    <t>북한소재기계설비 양도담보, 신용</t>
    <phoneticPr fontId="4" type="noConversion"/>
  </si>
  <si>
    <t>금융기관 지금보증서(100%)</t>
  </si>
  <si>
    <t>선박, 신용</t>
    <phoneticPr fontId="4" type="noConversion"/>
  </si>
  <si>
    <t>국양해운㈜</t>
  </si>
  <si>
    <t>국내부동산, 신용</t>
    <phoneticPr fontId="4" type="noConversion"/>
  </si>
  <si>
    <t>한국관광공사</t>
  </si>
  <si>
    <t>개성공업지구 지원협회</t>
  </si>
  <si>
    <t>동양식품</t>
  </si>
  <si>
    <t>경원에어써비스</t>
  </si>
  <si>
    <t>개성미디어통신</t>
  </si>
  <si>
    <t>한빛종합물류</t>
  </si>
  <si>
    <t>늘푸른</t>
  </si>
  <si>
    <t>리앤에스상사</t>
  </si>
  <si>
    <t>화성종합상사</t>
  </si>
  <si>
    <t>협동섬유</t>
  </si>
  <si>
    <t>현기유통</t>
  </si>
  <si>
    <t>태우미싱상사</t>
  </si>
  <si>
    <t>에스엠베딩</t>
  </si>
  <si>
    <t>에버존</t>
  </si>
  <si>
    <t>삼우</t>
  </si>
  <si>
    <t>대상실업</t>
  </si>
  <si>
    <t>동일정공사</t>
  </si>
  <si>
    <t>현진정밀공업사</t>
  </si>
  <si>
    <t>투라인</t>
  </si>
  <si>
    <t>한국단자공업㈜</t>
  </si>
  <si>
    <t>동우어패럴</t>
  </si>
  <si>
    <t>엘림한샘</t>
  </si>
  <si>
    <t>팀스포츠</t>
  </si>
  <si>
    <t>회수액</t>
  </si>
  <si>
    <t>집행액</t>
  </si>
  <si>
    <t>승인액</t>
  </si>
  <si>
    <t>㈜하나비즈닷컴</t>
  </si>
  <si>
    <t>㈜케이에치인터내셔날</t>
  </si>
  <si>
    <t>㈜에스엔티스포츠</t>
  </si>
  <si>
    <t>신보 부분신용보증서 및 신용</t>
  </si>
  <si>
    <t>2009-04-17(종결)</t>
  </si>
  <si>
    <t>부동산</t>
  </si>
  <si>
    <t>2009-03-12(종결)</t>
  </si>
  <si>
    <t>부분신용보증서 및 신용</t>
  </si>
  <si>
    <t>2009-02-19(종결)</t>
  </si>
  <si>
    <t>㈜경맥</t>
  </si>
  <si>
    <t>2008-10-24(종결)</t>
  </si>
  <si>
    <t>무해실업</t>
  </si>
  <si>
    <t>신용보증기금 부분신용보증서(85%) 및 신용 
(15%, 대표이사 개인자격 연대보증)</t>
  </si>
  <si>
    <t>2008-09-26(종결)</t>
  </si>
  <si>
    <t>㈜유지상사</t>
  </si>
  <si>
    <t>부산은행 지급보증서
첨담보 부산은행 예금질권 설정 8,000,000원</t>
  </si>
  <si>
    <t>2008-08-29(종결)</t>
  </si>
  <si>
    <t>㈜우영수산</t>
  </si>
  <si>
    <t>금융기관 지급보증서(50%) 및 대표이사 및 대표이사 배우자 개인자격 연대보증</t>
  </si>
  <si>
    <t>2008-02-27(종결)</t>
  </si>
  <si>
    <t>㈜에스앤티스포츠</t>
  </si>
  <si>
    <t>신용(100%, 대표이사개인자격연대보증, 현지법인앞지분양도담보, 매출채권양도담보)</t>
  </si>
  <si>
    <t>2008-02-11(종결)</t>
  </si>
  <si>
    <t>신용보증기금 부분보증서(85%) 및 신용(15%, 대표이사 박말형 개인자격 연대보증)</t>
  </si>
  <si>
    <t>2008-07-24(종결)</t>
  </si>
  <si>
    <t>고든통상(주)</t>
  </si>
  <si>
    <t>2008-06-20(종결)</t>
  </si>
  <si>
    <t>㈜더베이직하우스</t>
  </si>
  <si>
    <t>신용보증기금의 부분보증 신용보증서 (85%) 및 신용(15%, 차주 대표의 배우자 개인자격 연대보증)</t>
  </si>
  <si>
    <t>2008-06-05(종결)</t>
  </si>
  <si>
    <t>연우통상</t>
  </si>
  <si>
    <t>(주)샴스코</t>
  </si>
  <si>
    <t>신용보증기금 부분보증 신용보증서(85%) 및 신용(15%, 대표이사 및 대주주 개인자격 연대보증)</t>
  </si>
  <si>
    <t>2008-05-29(종결)</t>
  </si>
  <si>
    <t>(주)소이</t>
  </si>
  <si>
    <t>신용보증기금 부분보증 신용보증서(85%) 및 신용(15%, 대표이사 개인자격 연대보증)</t>
  </si>
  <si>
    <t xml:space="preserve">부동산(비주거용)(48.5%), 부동산(주거용)(51.5%)          </t>
  </si>
  <si>
    <t>2008-03-16(종결)</t>
  </si>
  <si>
    <t>씨클무역</t>
  </si>
  <si>
    <t>부동산(97.97%) 및 신용(2.03%, 대표이사 개인자격 연대보증)</t>
  </si>
  <si>
    <t>2008-04-20(종결)</t>
  </si>
  <si>
    <t>(주)영산어패럴</t>
  </si>
  <si>
    <t>신보 지급보증서(85%) 및 신용(15%, 대표이사 및 대표이사처 개인자격 연대보증)</t>
  </si>
  <si>
    <t>2008-04-18(종결)</t>
  </si>
  <si>
    <t>(주)크라운</t>
  </si>
  <si>
    <t>2008-03-12(종결)</t>
  </si>
  <si>
    <t>신용(50%)</t>
  </si>
  <si>
    <t>㈜노스피플모드</t>
  </si>
  <si>
    <t>부동산(화재보험 부보)</t>
  </si>
  <si>
    <t>㈜안동대마방직</t>
  </si>
  <si>
    <t>금융기관 지금보증서(50%) 및 신용(50%, 대표이사 및 대표이사 처 개인자격 연대보증, 예적금)</t>
  </si>
  <si>
    <t>㈜서프앤터프</t>
  </si>
  <si>
    <t>신용보증기금 부분보증 신용보증서(80%) 및 신용(20%, 대표이사 개인자격 연대보증)</t>
  </si>
  <si>
    <t>2008-02-20(종결)</t>
  </si>
  <si>
    <t>신용(100%, 대표이사 개인자격 연대보증, 중국현지법인앞 해외투자지분 양도담보, 매출채권 양도담보)</t>
  </si>
  <si>
    <t>부동산(100%), 화재보험부보</t>
  </si>
  <si>
    <t>예금(100%)</t>
  </si>
  <si>
    <t>2007-12-28(종결)</t>
  </si>
  <si>
    <t>오경상사</t>
  </si>
  <si>
    <t>신용보증기금 부분신용보증서(85%)</t>
  </si>
  <si>
    <t>경양물산</t>
  </si>
  <si>
    <t>신용(100%)</t>
  </si>
  <si>
    <t>대안무역㈜</t>
  </si>
  <si>
    <t xml:space="preserve">부동산(100%), 화재보험부보          </t>
  </si>
  <si>
    <t>㈜제이엠모드</t>
  </si>
  <si>
    <t>㈜삼화</t>
  </si>
  <si>
    <t xml:space="preserve">신용보증기금(85%)           </t>
  </si>
  <si>
    <t xml:space="preserve">신용(부동산, 예적금 첨담보)         </t>
  </si>
  <si>
    <t xml:space="preserve">지급보증서(㈜한국씨티은행(100%))           </t>
  </si>
  <si>
    <t>㈜서원</t>
  </si>
  <si>
    <t>고든통상㈜</t>
  </si>
  <si>
    <t>신한은행 지급보증서</t>
  </si>
  <si>
    <t>㈜샴스코</t>
  </si>
  <si>
    <t>㈜소이</t>
  </si>
  <si>
    <t>신용보증기금 부분신용보증서(85%), 대표이사 개인자격 연대보증</t>
  </si>
  <si>
    <t>㈜영산어패럴</t>
  </si>
  <si>
    <t>㈜크라운</t>
  </si>
  <si>
    <t xml:space="preserve">부동산 및 신용보증기금 부분신용보증서(85%) </t>
  </si>
  <si>
    <t>㈜신흥월드</t>
  </si>
  <si>
    <t>고려영무역</t>
  </si>
  <si>
    <t>신용보증기금 부분신용보증서(80%), 대표이사 연대보증</t>
  </si>
  <si>
    <t>기업은행 지급보증서</t>
  </si>
  <si>
    <t>신용(대주주 개인자격 연대보증)</t>
  </si>
  <si>
    <t>'06.11.13(종결)</t>
  </si>
  <si>
    <t>㈜풍전비철</t>
  </si>
  <si>
    <t>신용(대표이사 개인자격 연대보증)</t>
  </si>
  <si>
    <t>신용(대표이사 및 대표이사 남편 개인자격 연대보증)</t>
  </si>
  <si>
    <t>'06.11.10(종결)</t>
  </si>
  <si>
    <t>'06.11.30(종결)</t>
  </si>
  <si>
    <t>예금</t>
  </si>
  <si>
    <t>06.12.28(종결)</t>
  </si>
  <si>
    <t>06.12.01(종결)</t>
  </si>
  <si>
    <t>'06.05.11(종결)</t>
  </si>
  <si>
    <t>신용(대표자 및 배우자 연대보증)</t>
  </si>
  <si>
    <t>'06.05.10(종결)</t>
  </si>
  <si>
    <t>신용(재고자산 및 매출채권 양도담보)</t>
  </si>
  <si>
    <t>06.04.17(연체)</t>
  </si>
  <si>
    <t>㈜델타인터내셔날</t>
  </si>
  <si>
    <t>기보부분 보증서(85%), 연대보증</t>
  </si>
  <si>
    <t>06.09.29(종결)</t>
  </si>
  <si>
    <t>06.10.02(종결)</t>
  </si>
  <si>
    <t>한국씨티은행 지급보증서</t>
  </si>
  <si>
    <t>06.07.24(종결)</t>
  </si>
  <si>
    <t>한국외환은행 지급보증서</t>
  </si>
  <si>
    <t>06.07.07(종결)</t>
  </si>
  <si>
    <t>태평양물산㈜</t>
  </si>
  <si>
    <t>06.04.17(조기상환)</t>
  </si>
  <si>
    <t>아이에스월드</t>
  </si>
  <si>
    <t>신용보증기금 부분신용보증서</t>
  </si>
  <si>
    <t>'06.04.19(조기상환)</t>
  </si>
  <si>
    <t>우영수산</t>
  </si>
  <si>
    <t xml:space="preserve"> 신한은행 지급보증서</t>
  </si>
  <si>
    <t>'06.06.02(종결)</t>
  </si>
  <si>
    <t>부분신용보증서 및 대표이사 연대보증</t>
  </si>
  <si>
    <t>'06.04.21(종결)</t>
  </si>
  <si>
    <t>'06.10.20(종결)</t>
  </si>
  <si>
    <t>'06.04.20(종결)</t>
  </si>
  <si>
    <t>부동산(지상권) 및 신용보증서</t>
  </si>
  <si>
    <t>'06.04.13(종결)</t>
  </si>
  <si>
    <t>신용보증기금 부분 보증서</t>
  </si>
  <si>
    <t>'06.03.22(연체)</t>
  </si>
  <si>
    <t>동진무역상사</t>
  </si>
  <si>
    <t>부동산, 보험증권</t>
  </si>
  <si>
    <t>'06.03.24(종결)</t>
  </si>
  <si>
    <t>대표이사 개인연대보증, 재고자산 및 매출채권 양도담보</t>
  </si>
  <si>
    <t>'06.01.31(종결)</t>
  </si>
  <si>
    <t>'06.02.28(종결)</t>
  </si>
  <si>
    <t>부분 신용보증서, 대표이사 개인 연대보증</t>
  </si>
  <si>
    <t>'06.02.23(종결)</t>
  </si>
  <si>
    <t>'06.02.24(종결)</t>
  </si>
  <si>
    <t>'06.02.07(종결)</t>
  </si>
  <si>
    <t>'05.06.28(종결)</t>
  </si>
  <si>
    <t>보광약업㈜</t>
  </si>
  <si>
    <t>㈜분홍</t>
  </si>
  <si>
    <t>동경종합상사㈜</t>
  </si>
  <si>
    <t>'05.06.10(종결)</t>
  </si>
  <si>
    <t>신텍상사</t>
  </si>
  <si>
    <t>예금담보</t>
  </si>
  <si>
    <t>'05.05.11(종결)</t>
  </si>
  <si>
    <t>'05.05.10(종결)</t>
  </si>
  <si>
    <t>신용(대표이사 개인 연대보증, 재고자산 및 매출채권 양도담보)</t>
  </si>
  <si>
    <t>㈜강림인터내셔널</t>
  </si>
  <si>
    <t>'05.10.25(종결)</t>
  </si>
  <si>
    <t>'05.04.20(종결)</t>
  </si>
  <si>
    <t>'05.04.15(종결)</t>
  </si>
  <si>
    <t>㈜델타인터내셔널</t>
  </si>
  <si>
    <t>국내 재고자산 양도담보</t>
  </si>
  <si>
    <t>기술신용보증기금 부분보증서</t>
  </si>
  <si>
    <t>'05.09.30(종결)</t>
  </si>
  <si>
    <t>'05.03.16(종결)</t>
  </si>
  <si>
    <t>'05.02.28(종결)</t>
  </si>
  <si>
    <t>'05.02.18(종결)</t>
  </si>
  <si>
    <t>부동산(상가)</t>
  </si>
  <si>
    <t>'05.08.09(종결)</t>
  </si>
  <si>
    <t>'05.07.27(종결)</t>
  </si>
  <si>
    <t>'05.07.22(종결)</t>
  </si>
  <si>
    <t>'05.07.08(종결)</t>
  </si>
  <si>
    <t>신용보증기금 부분보증서</t>
  </si>
  <si>
    <t>'05.06.20(종결)</t>
  </si>
  <si>
    <t>'05.06.03(종결)</t>
  </si>
  <si>
    <t>신용(북한소재자산포함국내외 재고자산양도담보, 
대표이사개인연대보증, 매출채권)</t>
  </si>
  <si>
    <t>㈜엠에스클럽</t>
  </si>
  <si>
    <t>'05.05.12(종결)</t>
  </si>
  <si>
    <t>'05.05.02(종결)</t>
  </si>
  <si>
    <t>'05.04.22(종결)</t>
  </si>
  <si>
    <t xml:space="preserve">부동산 </t>
  </si>
  <si>
    <t>'05.04.14(종결)</t>
  </si>
  <si>
    <t>'05.03.25(종결)</t>
  </si>
  <si>
    <t>'05.03.09(종결)</t>
  </si>
  <si>
    <t>신용보증기금부분보증서(대지급수령), 연대보증</t>
  </si>
  <si>
    <t>'05.02.25(종결)</t>
  </si>
  <si>
    <t>이원유통상사</t>
  </si>
  <si>
    <t>'05.02.09(종결)</t>
  </si>
  <si>
    <t>예  금</t>
  </si>
  <si>
    <t>신용(개인연대보증, 부동산첨담보)</t>
  </si>
  <si>
    <t>서전어패럴㈜</t>
  </si>
  <si>
    <t>신 용</t>
  </si>
  <si>
    <t>신  용</t>
  </si>
  <si>
    <t>남애전자㈜</t>
  </si>
  <si>
    <t>서원㈜</t>
  </si>
  <si>
    <t>㈜나우</t>
  </si>
  <si>
    <t>'06.01.12(종결)</t>
  </si>
  <si>
    <t>㈜이코</t>
  </si>
  <si>
    <t>㈜계원물산</t>
  </si>
  <si>
    <t>제일모직㈜</t>
  </si>
  <si>
    <t>㈜쌍삼</t>
  </si>
  <si>
    <t>㈜나미인터내셔날</t>
  </si>
  <si>
    <t>부분 신용보증서</t>
  </si>
  <si>
    <t>'06.08.11(종결)</t>
  </si>
  <si>
    <t>㈜꼬레아무역</t>
  </si>
  <si>
    <t>제이엠모드</t>
  </si>
  <si>
    <t>동우기획</t>
  </si>
  <si>
    <t>㈜신대동</t>
  </si>
  <si>
    <t>신용(대표이사 개인연대보증, 매출채권.재고자산 양도담보)</t>
  </si>
  <si>
    <t>06.06.07(종결)</t>
  </si>
  <si>
    <t>수익증권</t>
  </si>
  <si>
    <t>`</t>
    <phoneticPr fontId="4" type="noConversion"/>
  </si>
  <si>
    <t>승인유효기간 만료</t>
  </si>
  <si>
    <t>-</t>
    <phoneticPr fontId="4" type="noConversion"/>
  </si>
  <si>
    <t>-</t>
  </si>
  <si>
    <t>2015년</t>
    <phoneticPr fontId="4" type="noConversion"/>
  </si>
  <si>
    <t>150015E010100</t>
  </si>
  <si>
    <t>쿠쿠전자㈜</t>
  </si>
  <si>
    <t>㈜베스트프랜드플러시</t>
  </si>
  <si>
    <t>㈜매직엘시디</t>
  </si>
  <si>
    <t>㈜에스제이테크</t>
  </si>
  <si>
    <t>㈜신원</t>
  </si>
  <si>
    <t>㈜태성산업</t>
  </si>
  <si>
    <t>㈜제씨콤</t>
  </si>
  <si>
    <t>티에스테크놀로지㈜</t>
  </si>
  <si>
    <t>대성인더스트리</t>
  </si>
  <si>
    <t>㈜에스엠테크텍스</t>
  </si>
  <si>
    <t>㈜선우스포츠</t>
  </si>
  <si>
    <t>㈜해우농수산</t>
  </si>
  <si>
    <t>한일화학공업</t>
  </si>
  <si>
    <t>성안에프앤씨㈜</t>
  </si>
  <si>
    <t>한일화학공업㈜</t>
  </si>
  <si>
    <t>세아상역㈜</t>
  </si>
  <si>
    <t>㈜두성테크</t>
  </si>
  <si>
    <t>㈜하나가</t>
  </si>
  <si>
    <t>동일이엔지</t>
  </si>
  <si>
    <t>㈜신아에스엠에스</t>
  </si>
  <si>
    <t>㈜성림</t>
  </si>
  <si>
    <t>㈜명진화학</t>
  </si>
  <si>
    <t>㈜로만손</t>
  </si>
  <si>
    <t>㈜아모스</t>
  </si>
  <si>
    <t>㈜광일실업</t>
  </si>
  <si>
    <t>소 계</t>
    <phoneticPr fontId="4" type="noConversion"/>
  </si>
  <si>
    <t>금강산 지역</t>
    <phoneticPr fontId="4" type="noConversion"/>
  </si>
  <si>
    <t>신용(연대보증없음)</t>
  </si>
  <si>
    <t>(주)길성시푸드</t>
  </si>
  <si>
    <t>신용보증기금 부분신용보증서, 신용(연대보증 없음)</t>
  </si>
  <si>
    <t>신용(연대보증 없음)</t>
  </si>
  <si>
    <t>(주)일연인베스트먼트</t>
    <phoneticPr fontId="4" type="noConversion"/>
  </si>
  <si>
    <t>(주)에스엔에너지</t>
    <phoneticPr fontId="4" type="noConversion"/>
  </si>
  <si>
    <t>만기 연체</t>
  </si>
  <si>
    <t>기간 연장 4회</t>
  </si>
  <si>
    <t>기간 연장 3회</t>
  </si>
  <si>
    <t>기한의 이익 상실</t>
  </si>
  <si>
    <t>(주)지플레이스</t>
  </si>
  <si>
    <t>(주)제이피트레이딩</t>
  </si>
  <si>
    <t>(주)더싸인</t>
  </si>
  <si>
    <t>목민어쏘시에이션</t>
  </si>
  <si>
    <t>(주)신흥상사</t>
  </si>
  <si>
    <t>원진티엘에스(주)</t>
  </si>
  <si>
    <t>대화종묘산업(주)</t>
  </si>
  <si>
    <t>(주)해누리물산</t>
  </si>
  <si>
    <t>(주)지에프아이리미티드</t>
  </si>
  <si>
    <t>(주)에이치타운</t>
  </si>
  <si>
    <t>대월통상(주)</t>
  </si>
  <si>
    <t>2014.12.24 전액상환</t>
  </si>
  <si>
    <t>2014.12.29 전액상환</t>
  </si>
  <si>
    <t>2014-07-25 연체회수</t>
  </si>
  <si>
    <t>부실채권 상각</t>
  </si>
  <si>
    <t>2014-12-18 전액상환</t>
  </si>
  <si>
    <t>제1차 특별대출</t>
    <phoneticPr fontId="4" type="noConversion"/>
  </si>
  <si>
    <t>농업회사법인산과들농수산(유)</t>
  </si>
  <si>
    <t>기간 연장 2회</t>
  </si>
  <si>
    <t>법원 회생절차 진행중</t>
  </si>
  <si>
    <t>보경상사</t>
  </si>
  <si>
    <t>연일농산</t>
  </si>
  <si>
    <t>참맛식품</t>
  </si>
  <si>
    <t>유성물산</t>
  </si>
  <si>
    <t>부산통상</t>
  </si>
  <si>
    <t>금평실업</t>
  </si>
  <si>
    <t>채무조정(2015.4.13)</t>
  </si>
  <si>
    <t>자화전자㈜</t>
  </si>
  <si>
    <t>㈜동우콘트롤</t>
  </si>
  <si>
    <t>㈜알디엔웨이</t>
  </si>
  <si>
    <t>㈜나인</t>
  </si>
  <si>
    <t>㈜디에스이</t>
  </si>
  <si>
    <t>㈜영이너폼</t>
  </si>
  <si>
    <t>대선</t>
  </si>
  <si>
    <t>기간 연장 1회</t>
  </si>
  <si>
    <t>에프오에스</t>
  </si>
  <si>
    <t>조기상환</t>
  </si>
  <si>
    <t>만기상환</t>
  </si>
  <si>
    <t>2일 연체 후 상환</t>
  </si>
  <si>
    <t>20일 연체 후 상환</t>
  </si>
  <si>
    <t>90일 연체 후 상환</t>
  </si>
  <si>
    <t>151일 연체 후 상환</t>
  </si>
  <si>
    <t>캐럿쥬얼리</t>
  </si>
  <si>
    <t>창영사</t>
  </si>
  <si>
    <t>다물코퍼레이션</t>
  </si>
  <si>
    <t>하나온커뮤니케이션즈</t>
  </si>
  <si>
    <t>김희주</t>
  </si>
  <si>
    <t>모던</t>
  </si>
  <si>
    <t>이점수</t>
  </si>
  <si>
    <t>아로마퀸</t>
  </si>
  <si>
    <t>금강문화사</t>
  </si>
  <si>
    <t>협성상사</t>
  </si>
  <si>
    <t>이진호</t>
  </si>
  <si>
    <t>(백만원)</t>
    <phoneticPr fontId="4" type="noConversion"/>
  </si>
  <si>
    <t>신용(법인),부동산(주거용)</t>
  </si>
  <si>
    <t>선박, 신용</t>
  </si>
  <si>
    <t>(주)플라터너스</t>
  </si>
  <si>
    <t>개성공단 시범단지 투자자금</t>
  </si>
  <si>
    <t>개성공단 본단지 투자자금</t>
  </si>
  <si>
    <t>한국광물자원공사</t>
  </si>
  <si>
    <t>㈜케이씨웰</t>
  </si>
  <si>
    <t>②대북식량차관대출</t>
    <phoneticPr fontId="4" type="noConversion"/>
  </si>
  <si>
    <t>티에스테크놀로지㈜</t>
    <phoneticPr fontId="4" type="noConversion"/>
  </si>
  <si>
    <t>①경수로사업자금대출</t>
    <phoneticPr fontId="4" type="noConversion"/>
  </si>
  <si>
    <t>③대북자재장비차관대출</t>
    <phoneticPr fontId="4" type="noConversion"/>
  </si>
  <si>
    <t>⑤경제협력사업자금대출</t>
    <phoneticPr fontId="4" type="noConversion"/>
  </si>
  <si>
    <t>⑥특별경제교류협력자금대출</t>
    <phoneticPr fontId="4" type="noConversion"/>
  </si>
  <si>
    <t>050066E010100</t>
    <phoneticPr fontId="4" type="noConversion"/>
  </si>
  <si>
    <t>050070E010100</t>
    <phoneticPr fontId="4" type="noConversion"/>
  </si>
  <si>
    <t>합  계</t>
    <phoneticPr fontId="4" type="noConversion"/>
  </si>
  <si>
    <t>(백만원)</t>
    <phoneticPr fontId="4" type="noConversion"/>
  </si>
  <si>
    <t>합    계</t>
    <phoneticPr fontId="4" type="noConversion"/>
  </si>
  <si>
    <t>(사고이월)</t>
    <phoneticPr fontId="4" type="noConversion"/>
  </si>
  <si>
    <t>합   계</t>
    <phoneticPr fontId="4" type="noConversion"/>
  </si>
  <si>
    <t>(백만원, 천미불)</t>
    <phoneticPr fontId="4" type="noConversion"/>
  </si>
  <si>
    <t>구      분</t>
    <phoneticPr fontId="4" type="noConversion"/>
  </si>
  <si>
    <t>미집행액</t>
    <phoneticPr fontId="4" type="noConversion"/>
  </si>
  <si>
    <t>④교역자금대출</t>
    <phoneticPr fontId="4" type="noConversion"/>
  </si>
  <si>
    <t>공자기금예수금</t>
    <phoneticPr fontId="4" type="noConversion"/>
  </si>
  <si>
    <t>원금</t>
    <phoneticPr fontId="4" type="noConversion"/>
  </si>
  <si>
    <t>이자</t>
    <phoneticPr fontId="4" type="noConversion"/>
  </si>
  <si>
    <t>1999년</t>
    <phoneticPr fontId="4" type="noConversion"/>
  </si>
  <si>
    <t>2000년</t>
    <phoneticPr fontId="4" type="noConversion"/>
  </si>
  <si>
    <t>2001년</t>
    <phoneticPr fontId="4" type="noConversion"/>
  </si>
  <si>
    <t>2002년</t>
    <phoneticPr fontId="4" type="noConversion"/>
  </si>
  <si>
    <t>2003년</t>
    <phoneticPr fontId="4" type="noConversion"/>
  </si>
  <si>
    <t>2004년</t>
    <phoneticPr fontId="4" type="noConversion"/>
  </si>
  <si>
    <r>
      <t>2006년</t>
    </r>
    <r>
      <rPr>
        <sz val="12"/>
        <rFont val="바탕"/>
        <family val="1"/>
        <charset val="129"/>
      </rPr>
      <t/>
    </r>
    <phoneticPr fontId="4" type="noConversion"/>
  </si>
  <si>
    <t>2007년</t>
    <phoneticPr fontId="4" type="noConversion"/>
  </si>
  <si>
    <t>2008년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</si>
  <si>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</si>
  <si>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</si>
  <si>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</si>
  <si>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</si>
  <si>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</si>
  <si>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</si>
  <si>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</si>
  <si>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</si>
  <si>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</si>
  <si>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</si>
  <si>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</si>
  <si>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</si>
  <si>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</si>
  <si>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⑦기타민족공동체회복지원자금대출</t>
    <phoneticPr fontId="4" type="noConversion"/>
  </si>
  <si>
    <t>합   계</t>
    <phoneticPr fontId="4" type="noConversion"/>
  </si>
  <si>
    <t>연        도</t>
    <phoneticPr fontId="4" type="noConversion"/>
  </si>
  <si>
    <t>정부출연금</t>
    <phoneticPr fontId="4" type="noConversion"/>
  </si>
  <si>
    <t>소 계</t>
    <phoneticPr fontId="4" type="noConversion"/>
  </si>
  <si>
    <t>비고</t>
    <phoneticPr fontId="4" type="noConversion"/>
  </si>
  <si>
    <t>(사고이월)</t>
    <phoneticPr fontId="4" type="noConversion"/>
  </si>
  <si>
    <t>조선무역은행</t>
    <phoneticPr fontId="4" type="noConversion"/>
  </si>
  <si>
    <t>미정</t>
    <phoneticPr fontId="4" type="noConversion"/>
  </si>
  <si>
    <t xml:space="preserve">(집행종결) </t>
    <phoneticPr fontId="4" type="noConversion"/>
  </si>
  <si>
    <t>(백만원, 천미불)</t>
    <phoneticPr fontId="4" type="noConversion"/>
  </si>
  <si>
    <t>*제 178차 남북교류협력추진협의회에서 해당 사업의 미화 차관 금액에 대해 1차분, 추가분, 역사건축분의 차수 구분없이 통합하여 관리하기로 함.</t>
    <phoneticPr fontId="4" type="noConversion"/>
  </si>
  <si>
    <t>차   주</t>
    <phoneticPr fontId="4" type="noConversion"/>
  </si>
  <si>
    <t>사고이월</t>
    <phoneticPr fontId="4" type="noConversion"/>
  </si>
  <si>
    <t>대출잔액</t>
    <phoneticPr fontId="4" type="noConversion"/>
  </si>
  <si>
    <t>승인일</t>
    <phoneticPr fontId="4" type="noConversion"/>
  </si>
  <si>
    <t>승인액</t>
    <phoneticPr fontId="4" type="noConversion"/>
  </si>
  <si>
    <t>㈜무한섬유</t>
    <phoneticPr fontId="4" type="noConversion"/>
  </si>
  <si>
    <t>'05.04.07(부도)</t>
    <phoneticPr fontId="4" type="noConversion"/>
  </si>
  <si>
    <t>'08.07.23
(기간연장-연체)</t>
    <phoneticPr fontId="4" type="noConversion"/>
  </si>
  <si>
    <t>'05.11.30(부도)</t>
    <phoneticPr fontId="4" type="noConversion"/>
  </si>
  <si>
    <t>㈜하나코리아훼미리</t>
    <phoneticPr fontId="4" type="noConversion"/>
  </si>
  <si>
    <t>'06.05.23(연체)</t>
    <phoneticPr fontId="4" type="noConversion"/>
  </si>
  <si>
    <t>⑴ 반출입자금 대출</t>
    <phoneticPr fontId="4" type="noConversion"/>
  </si>
  <si>
    <t>④ 교역자금대출</t>
    <phoneticPr fontId="4" type="noConversion"/>
  </si>
  <si>
    <t>⑵ 실적한도대출</t>
    <phoneticPr fontId="4" type="noConversion"/>
  </si>
  <si>
    <t>만  기</t>
    <phoneticPr fontId="4" type="noConversion"/>
  </si>
  <si>
    <t>신용(연대보증, 매출채권)</t>
    <phoneticPr fontId="4" type="noConversion"/>
  </si>
  <si>
    <t>부산은행 지급보증서</t>
    <phoneticPr fontId="4" type="noConversion"/>
  </si>
  <si>
    <t>신한은행 지급보증서</t>
    <phoneticPr fontId="4" type="noConversion"/>
  </si>
  <si>
    <t>중소기업은행 지급보증서, 신용(개인)</t>
    <phoneticPr fontId="4" type="noConversion"/>
  </si>
  <si>
    <t>부동산(토지), 부동산(임야)</t>
    <phoneticPr fontId="4" type="noConversion"/>
  </si>
  <si>
    <t>우리은행 지급보증서</t>
    <phoneticPr fontId="4" type="noConversion"/>
  </si>
  <si>
    <t>개성공장</t>
    <phoneticPr fontId="4" type="noConversion"/>
  </si>
  <si>
    <t>지급보증서, 개성공장</t>
    <phoneticPr fontId="4" type="noConversion"/>
  </si>
  <si>
    <t>(집행종결)</t>
    <phoneticPr fontId="4" type="noConversion"/>
  </si>
  <si>
    <t>신용보증서</t>
    <phoneticPr fontId="4" type="noConversion"/>
  </si>
  <si>
    <t>지급보증서,개성공장</t>
    <phoneticPr fontId="4" type="noConversion"/>
  </si>
  <si>
    <t>(집행종결)</t>
    <phoneticPr fontId="4" type="noConversion"/>
  </si>
  <si>
    <t>개성공장</t>
    <phoneticPr fontId="4" type="noConversion"/>
  </si>
  <si>
    <t>국내부동산, 개성공장</t>
    <phoneticPr fontId="4" type="noConversion"/>
  </si>
  <si>
    <t>㈜케이엠에프</t>
    <phoneticPr fontId="4" type="noConversion"/>
  </si>
  <si>
    <t>㈜베스트프랜드플러시</t>
    <phoneticPr fontId="4" type="noConversion"/>
  </si>
  <si>
    <t>신용보증서, 개성공장, 신용, 국내부동산</t>
    <phoneticPr fontId="4" type="noConversion"/>
  </si>
  <si>
    <t>지급보증서</t>
    <phoneticPr fontId="4" type="noConversion"/>
  </si>
  <si>
    <t>현대아산㈜</t>
    <phoneticPr fontId="4" type="noConversion"/>
  </si>
  <si>
    <t>신용</t>
    <phoneticPr fontId="4" type="noConversion"/>
  </si>
  <si>
    <t>㈜나인</t>
    <phoneticPr fontId="4" type="noConversion"/>
  </si>
  <si>
    <t>부동산(북한소재 공장)</t>
    <phoneticPr fontId="4" type="noConversion"/>
  </si>
  <si>
    <t>㈜영이너폼</t>
    <phoneticPr fontId="4" type="noConversion"/>
  </si>
  <si>
    <t>부동산(토지, 주거용, 북한소재 공장)</t>
    <phoneticPr fontId="4" type="noConversion"/>
  </si>
  <si>
    <t>㈜디엠에프</t>
    <phoneticPr fontId="4" type="noConversion"/>
  </si>
  <si>
    <t>㈜알디엔웨이</t>
    <phoneticPr fontId="4" type="noConversion"/>
  </si>
  <si>
    <t>㈜대일섬유</t>
    <phoneticPr fontId="4" type="noConversion"/>
  </si>
  <si>
    <t>㈜대성인더스트리</t>
    <phoneticPr fontId="4" type="noConversion"/>
  </si>
  <si>
    <t>㈜동우콘트롤</t>
    <phoneticPr fontId="4" type="noConversion"/>
  </si>
  <si>
    <t>일성레포츠</t>
    <phoneticPr fontId="4" type="noConversion"/>
  </si>
  <si>
    <t>㈜에스엠테크텍스</t>
    <phoneticPr fontId="4" type="noConversion"/>
  </si>
  <si>
    <t>㈜디케이씨</t>
    <phoneticPr fontId="4" type="noConversion"/>
  </si>
  <si>
    <t>부동산(공장)</t>
    <phoneticPr fontId="4" type="noConversion"/>
  </si>
  <si>
    <t>서한섬유</t>
    <phoneticPr fontId="4" type="noConversion"/>
  </si>
  <si>
    <t>* 대기업</t>
    <phoneticPr fontId="4" type="noConversion"/>
  </si>
  <si>
    <t>⑤ 경제협력사업자금대출</t>
    <phoneticPr fontId="4" type="noConversion"/>
  </si>
  <si>
    <t>비  고</t>
    <phoneticPr fontId="4" type="noConversion"/>
  </si>
  <si>
    <t>금강산</t>
    <phoneticPr fontId="4" type="noConversion"/>
  </si>
  <si>
    <t>경협기타</t>
    <phoneticPr fontId="4" type="noConversion"/>
  </si>
  <si>
    <t>개성 기반시설(전력)</t>
    <phoneticPr fontId="4" type="noConversion"/>
  </si>
  <si>
    <t>개성 기반시설(통신)</t>
    <phoneticPr fontId="4" type="noConversion"/>
  </si>
  <si>
    <t>개성공단 시범단지 투자자금</t>
    <phoneticPr fontId="4" type="noConversion"/>
  </si>
  <si>
    <t>개성공단 본단지 투자자금</t>
    <phoneticPr fontId="4" type="noConversion"/>
  </si>
  <si>
    <t>개성공단 운전자금</t>
    <phoneticPr fontId="4" type="noConversion"/>
  </si>
  <si>
    <t>기타 지역</t>
    <phoneticPr fontId="4" type="noConversion"/>
  </si>
  <si>
    <t>위탁가공교역대출</t>
    <phoneticPr fontId="4" type="noConversion"/>
  </si>
  <si>
    <t>일반교역대출</t>
    <phoneticPr fontId="4" type="noConversion"/>
  </si>
  <si>
    <t>제2차 특별대출</t>
    <phoneticPr fontId="4" type="noConversion"/>
  </si>
  <si>
    <t>개성공단 특별대출</t>
    <phoneticPr fontId="4" type="noConversion"/>
  </si>
  <si>
    <t>가동기업</t>
    <phoneticPr fontId="4" type="noConversion"/>
  </si>
  <si>
    <t>영업기업</t>
    <phoneticPr fontId="4" type="noConversion"/>
  </si>
  <si>
    <t>제3차 특별대출</t>
    <phoneticPr fontId="4" type="noConversion"/>
  </si>
  <si>
    <t>내륙지역</t>
    <phoneticPr fontId="4" type="noConversion"/>
  </si>
  <si>
    <t>모래교역</t>
    <phoneticPr fontId="4" type="noConversion"/>
  </si>
  <si>
    <t>① 경수로사업자금대출</t>
    <phoneticPr fontId="4" type="noConversion"/>
  </si>
  <si>
    <t xml:space="preserve">② 대북식량차관대출 </t>
    <phoneticPr fontId="4" type="noConversion"/>
  </si>
  <si>
    <t>③ 대북자재, 장비차관대출</t>
    <phoneticPr fontId="4" type="noConversion"/>
  </si>
  <si>
    <t>⑥ 특별경제교류협력사업자금대출</t>
    <phoneticPr fontId="4" type="noConversion"/>
  </si>
  <si>
    <t>차 수</t>
    <phoneticPr fontId="4" type="noConversion"/>
  </si>
  <si>
    <t>구 분</t>
    <phoneticPr fontId="4" type="noConversion"/>
  </si>
  <si>
    <t>승인일</t>
    <phoneticPr fontId="4" type="noConversion"/>
  </si>
  <si>
    <t>승인액</t>
    <phoneticPr fontId="4" type="noConversion"/>
  </si>
  <si>
    <t>비 고</t>
    <phoneticPr fontId="4" type="noConversion"/>
  </si>
  <si>
    <t>합  계</t>
    <phoneticPr fontId="4" type="noConversion"/>
  </si>
  <si>
    <t>(백만원, 천미불)</t>
    <phoneticPr fontId="4" type="noConversion"/>
  </si>
  <si>
    <t>개성공업지구 지원협회</t>
    <phoneticPr fontId="4" type="noConversion"/>
  </si>
  <si>
    <t>(집행종결)</t>
    <phoneticPr fontId="4" type="noConversion"/>
  </si>
  <si>
    <t>신용</t>
    <phoneticPr fontId="4" type="noConversion"/>
  </si>
  <si>
    <t>조선무역은행</t>
    <phoneticPr fontId="4" type="noConversion"/>
  </si>
  <si>
    <t xml:space="preserve">대북경공업 
원자재 제공 및 지하자원
개발 협력지원 </t>
    <phoneticPr fontId="4" type="noConversion"/>
  </si>
  <si>
    <t>(재)개성공업지구지원재단</t>
    <phoneticPr fontId="4" type="noConversion"/>
  </si>
  <si>
    <t>⑦ 기타 민족공동체회복지원자금 대출</t>
    <phoneticPr fontId="4" type="noConversion"/>
  </si>
  <si>
    <t>원장번호</t>
    <phoneticPr fontId="4" type="noConversion"/>
  </si>
  <si>
    <t>040141E010100</t>
    <phoneticPr fontId="4" type="noConversion"/>
  </si>
  <si>
    <t>070015E010100</t>
    <phoneticPr fontId="4" type="noConversion"/>
  </si>
  <si>
    <t>070114E010100</t>
    <phoneticPr fontId="4" type="noConversion"/>
  </si>
  <si>
    <t>080016E010100</t>
    <phoneticPr fontId="4" type="noConversion"/>
  </si>
  <si>
    <t>080015E010100</t>
    <phoneticPr fontId="4" type="noConversion"/>
  </si>
  <si>
    <t>080050E010100</t>
    <phoneticPr fontId="4" type="noConversion"/>
  </si>
  <si>
    <t>090023E010100</t>
    <phoneticPr fontId="4" type="noConversion"/>
  </si>
  <si>
    <t>100013E010100</t>
    <phoneticPr fontId="4" type="noConversion"/>
  </si>
  <si>
    <t>110019E010100</t>
    <phoneticPr fontId="4" type="noConversion"/>
  </si>
  <si>
    <t>110043E010101</t>
    <phoneticPr fontId="4" type="noConversion"/>
  </si>
  <si>
    <t>120036E010100</t>
    <phoneticPr fontId="4" type="noConversion"/>
  </si>
  <si>
    <t>130001E010100</t>
    <phoneticPr fontId="4" type="noConversion"/>
  </si>
  <si>
    <t>130008E010100</t>
    <phoneticPr fontId="4" type="noConversion"/>
  </si>
  <si>
    <t>130014E010100</t>
    <phoneticPr fontId="4" type="noConversion"/>
  </si>
  <si>
    <t>140014E010100</t>
    <phoneticPr fontId="4" type="noConversion"/>
  </si>
  <si>
    <t>001301E010100</t>
    <phoneticPr fontId="4" type="noConversion"/>
  </si>
  <si>
    <t>021301E010100</t>
    <phoneticPr fontId="4" type="noConversion"/>
  </si>
  <si>
    <t>030022E010100</t>
    <phoneticPr fontId="4" type="noConversion"/>
  </si>
  <si>
    <t>040084E010100</t>
    <phoneticPr fontId="4" type="noConversion"/>
  </si>
  <si>
    <t>050098E010100</t>
    <phoneticPr fontId="4" type="noConversion"/>
  </si>
  <si>
    <t>070115E010100</t>
    <phoneticPr fontId="4" type="noConversion"/>
  </si>
  <si>
    <t>회 수 액</t>
    <phoneticPr fontId="4" type="noConversion"/>
  </si>
  <si>
    <t>40만톤(2002년)</t>
    <phoneticPr fontId="4" type="noConversion"/>
  </si>
  <si>
    <t>40만톤(2003년)</t>
    <phoneticPr fontId="4" type="noConversion"/>
  </si>
  <si>
    <t>40만톤(2004년)</t>
    <phoneticPr fontId="4" type="noConversion"/>
  </si>
  <si>
    <t>50만톤(2005년)</t>
    <phoneticPr fontId="4" type="noConversion"/>
  </si>
  <si>
    <t>023108E010100</t>
    <phoneticPr fontId="4" type="noConversion"/>
  </si>
  <si>
    <t>030068E010100</t>
    <phoneticPr fontId="4" type="noConversion"/>
  </si>
  <si>
    <t>40만톤(2007년)</t>
    <phoneticPr fontId="4" type="noConversion"/>
  </si>
  <si>
    <t>50만톤(2000년)</t>
    <phoneticPr fontId="4" type="noConversion"/>
  </si>
  <si>
    <t>1차</t>
    <phoneticPr fontId="4" type="noConversion"/>
  </si>
  <si>
    <t>역사건축 기자재</t>
    <phoneticPr fontId="4" type="noConversion"/>
  </si>
  <si>
    <t>2차</t>
    <phoneticPr fontId="4" type="noConversion"/>
  </si>
  <si>
    <t>반입자금</t>
    <phoneticPr fontId="4" type="noConversion"/>
  </si>
  <si>
    <t>비앤씨무역㈜</t>
    <phoneticPr fontId="4" type="noConversion"/>
  </si>
  <si>
    <t>'00.07.21(종결)</t>
    <phoneticPr fontId="4" type="noConversion"/>
  </si>
  <si>
    <t>'03.01.13(종결)</t>
    <phoneticPr fontId="4" type="noConversion"/>
  </si>
  <si>
    <t>동경종합
상사㈜</t>
    <phoneticPr fontId="4" type="noConversion"/>
  </si>
  <si>
    <t>'03.04.30(종결)</t>
    <phoneticPr fontId="4" type="noConversion"/>
  </si>
  <si>
    <t>신 용</t>
    <phoneticPr fontId="4" type="noConversion"/>
  </si>
  <si>
    <t>'03.06.16(종결)</t>
    <phoneticPr fontId="4" type="noConversion"/>
  </si>
  <si>
    <t>'03.12.26(종결)</t>
    <phoneticPr fontId="4" type="noConversion"/>
  </si>
  <si>
    <t>'03.08.14(종결)</t>
    <phoneticPr fontId="4" type="noConversion"/>
  </si>
  <si>
    <t>04.04.29(종결)</t>
    <phoneticPr fontId="4" type="noConversion"/>
  </si>
  <si>
    <t>04.03.30(종결)</t>
    <phoneticPr fontId="4" type="noConversion"/>
  </si>
  <si>
    <t>신용보증서 및 신용</t>
    <phoneticPr fontId="4" type="noConversion"/>
  </si>
  <si>
    <t>동진무역상사</t>
    <phoneticPr fontId="4" type="noConversion"/>
  </si>
  <si>
    <t>04.03.08(종결)</t>
    <phoneticPr fontId="4" type="noConversion"/>
  </si>
  <si>
    <t>04.04.20(종결)</t>
    <phoneticPr fontId="4" type="noConversion"/>
  </si>
  <si>
    <t>보광약업㈜</t>
    <phoneticPr fontId="4" type="noConversion"/>
  </si>
  <si>
    <t>04.06.28(종결)</t>
    <phoneticPr fontId="4" type="noConversion"/>
  </si>
  <si>
    <t>㈜분홍</t>
    <phoneticPr fontId="4" type="noConversion"/>
  </si>
  <si>
    <t>㈜ 대동무역</t>
    <phoneticPr fontId="4" type="noConversion"/>
  </si>
  <si>
    <t>'03.08.06(종결)</t>
    <phoneticPr fontId="4" type="noConversion"/>
  </si>
  <si>
    <t>신 용</t>
    <phoneticPr fontId="4" type="noConversion"/>
  </si>
  <si>
    <t>㈜반도트레이드</t>
    <phoneticPr fontId="4" type="noConversion"/>
  </si>
  <si>
    <t>'03.04.25(종결)</t>
    <phoneticPr fontId="4" type="noConversion"/>
  </si>
  <si>
    <t>신 용</t>
    <phoneticPr fontId="4" type="noConversion"/>
  </si>
  <si>
    <t>대안무역</t>
    <phoneticPr fontId="4" type="noConversion"/>
  </si>
  <si>
    <t>㈜노스피플</t>
    <phoneticPr fontId="4" type="noConversion"/>
  </si>
  <si>
    <t>04.08.27(종결)</t>
    <phoneticPr fontId="4" type="noConversion"/>
  </si>
  <si>
    <t>SM트레이딩</t>
    <phoneticPr fontId="4" type="noConversion"/>
  </si>
  <si>
    <t>'07.04.06(종결)</t>
    <phoneticPr fontId="4" type="noConversion"/>
  </si>
  <si>
    <t>부동산</t>
    <phoneticPr fontId="4" type="noConversion"/>
  </si>
  <si>
    <t>㈜델타인터내셔날</t>
    <phoneticPr fontId="4" type="noConversion"/>
  </si>
  <si>
    <t>04.07.23(종결)</t>
    <phoneticPr fontId="4" type="noConversion"/>
  </si>
  <si>
    <t>04.08.04(종결)</t>
    <phoneticPr fontId="4" type="noConversion"/>
  </si>
  <si>
    <t>㈜나미인터내셔널</t>
    <phoneticPr fontId="4" type="noConversion"/>
  </si>
  <si>
    <t>04.09.29(종결)</t>
    <phoneticPr fontId="4" type="noConversion"/>
  </si>
  <si>
    <t>04.04.16(종결)</t>
    <phoneticPr fontId="4" type="noConversion"/>
  </si>
  <si>
    <t>04.06.04(종결)</t>
    <phoneticPr fontId="4" type="noConversion"/>
  </si>
  <si>
    <t>오경상사</t>
    <phoneticPr fontId="4" type="noConversion"/>
  </si>
  <si>
    <t>신용보증기금부분보증서, 대표이사개인연대보증</t>
    <phoneticPr fontId="4" type="noConversion"/>
  </si>
  <si>
    <t>신용보증기금 부분보증서, 대표이사 개인연대보증</t>
    <phoneticPr fontId="4" type="noConversion"/>
  </si>
  <si>
    <t>㈜크라운</t>
    <phoneticPr fontId="4" type="noConversion"/>
  </si>
  <si>
    <t>신용보증기금 부분보증서, 대표이사 개인연대보증</t>
    <phoneticPr fontId="4" type="noConversion"/>
  </si>
  <si>
    <t>신용(국내외 재고자산 양도담보)</t>
    <phoneticPr fontId="4" type="noConversion"/>
  </si>
  <si>
    <t>신용(국내 재고자산 양도담보)</t>
    <phoneticPr fontId="4" type="noConversion"/>
  </si>
  <si>
    <t>신용(대표이사 개인 연대보증,  재고 자산 및 매출채권 양도담보)</t>
    <phoneticPr fontId="4" type="noConversion"/>
  </si>
  <si>
    <t>신용(대표 이사 개인 연대보증,  재고자산 및 매출채권 양도담보)</t>
    <phoneticPr fontId="4" type="noConversion"/>
  </si>
  <si>
    <t>'05.08.18(종결)</t>
    <phoneticPr fontId="4" type="noConversion"/>
  </si>
  <si>
    <t>신용(대표이사 이계순 연대보증, 북한소재 원부자재 포함 국내외 원부자재 양도담보, 부동산(첨담보))</t>
    <phoneticPr fontId="4" type="noConversion"/>
  </si>
  <si>
    <t>신용(대표이사 연대보증)</t>
    <phoneticPr fontId="4" type="noConversion"/>
  </si>
  <si>
    <t>㈜풍전비철</t>
    <phoneticPr fontId="4" type="noConversion"/>
  </si>
  <si>
    <t>'05.11.11(종결)</t>
    <phoneticPr fontId="4" type="noConversion"/>
  </si>
  <si>
    <t>신용(대표이사 개인 연대보증, 재고자산 양도담보)</t>
    <phoneticPr fontId="4" type="noConversion"/>
  </si>
  <si>
    <t>㈜분홍</t>
    <phoneticPr fontId="4" type="noConversion"/>
  </si>
  <si>
    <t>'05.12.28(종결)</t>
    <phoneticPr fontId="4" type="noConversion"/>
  </si>
  <si>
    <t>신용</t>
    <phoneticPr fontId="4" type="noConversion"/>
  </si>
  <si>
    <t>씨클무역</t>
    <phoneticPr fontId="4" type="noConversion"/>
  </si>
  <si>
    <t>'07.5.16(종결)</t>
    <phoneticPr fontId="4" type="noConversion"/>
  </si>
  <si>
    <t>'07.2.2(종결)</t>
    <phoneticPr fontId="4" type="noConversion"/>
  </si>
  <si>
    <t>'07.2.23(종결)</t>
    <phoneticPr fontId="4" type="noConversion"/>
  </si>
  <si>
    <t>'07.10.24(종결)</t>
    <phoneticPr fontId="4" type="noConversion"/>
  </si>
  <si>
    <t>07.2.8(종결)</t>
    <phoneticPr fontId="4" type="noConversion"/>
  </si>
  <si>
    <t>07.4.20(종결)</t>
    <phoneticPr fontId="4" type="noConversion"/>
  </si>
  <si>
    <t>07.5.10(종결)</t>
    <phoneticPr fontId="4" type="noConversion"/>
  </si>
  <si>
    <t>07.5.30(종결)</t>
    <phoneticPr fontId="4" type="noConversion"/>
  </si>
  <si>
    <t>07.6.7(종결)</t>
    <phoneticPr fontId="4" type="noConversion"/>
  </si>
  <si>
    <t>2007-07-25(종결)</t>
    <phoneticPr fontId="4" type="noConversion"/>
  </si>
  <si>
    <t>2007-08-03(종결)</t>
    <phoneticPr fontId="4" type="noConversion"/>
  </si>
  <si>
    <t>07.3.12(종결)</t>
    <phoneticPr fontId="4" type="noConversion"/>
  </si>
  <si>
    <t>07.10.01(종결)</t>
    <phoneticPr fontId="4" type="noConversion"/>
  </si>
  <si>
    <t>2007-10-02(종결)</t>
    <phoneticPr fontId="4" type="noConversion"/>
  </si>
  <si>
    <t>07.4.20(종결)</t>
    <phoneticPr fontId="4" type="noConversion"/>
  </si>
  <si>
    <t>07.5.10(종결)</t>
    <phoneticPr fontId="4" type="noConversion"/>
  </si>
  <si>
    <t>2007-10-22(종결)</t>
    <phoneticPr fontId="4" type="noConversion"/>
  </si>
  <si>
    <t>2007-12-26(종결)</t>
    <phoneticPr fontId="4" type="noConversion"/>
  </si>
  <si>
    <t>2007-08-08(종결)</t>
    <phoneticPr fontId="4" type="noConversion"/>
  </si>
  <si>
    <t>2007-08-28(종결)</t>
    <phoneticPr fontId="4" type="noConversion"/>
  </si>
  <si>
    <t>2007-09-06(종결)</t>
    <phoneticPr fontId="4" type="noConversion"/>
  </si>
  <si>
    <t>'07.5.28(종결)</t>
    <phoneticPr fontId="4" type="noConversion"/>
  </si>
  <si>
    <t>'07.2.2(종결)</t>
    <phoneticPr fontId="4" type="noConversion"/>
  </si>
  <si>
    <t>2009-06-26(종결)</t>
    <phoneticPr fontId="4" type="noConversion"/>
  </si>
  <si>
    <t>㈜케이에치인터내셔날</t>
    <phoneticPr fontId="4" type="noConversion"/>
  </si>
  <si>
    <t>2008-08-11(종결)</t>
    <phoneticPr fontId="4" type="noConversion"/>
  </si>
  <si>
    <t>㈜에스앤티스포츠</t>
    <phoneticPr fontId="4" type="noConversion"/>
  </si>
  <si>
    <t>2008-08-27(종결)</t>
    <phoneticPr fontId="4" type="noConversion"/>
  </si>
  <si>
    <t>금융기관 지급보증서 및 신용</t>
    <phoneticPr fontId="4" type="noConversion"/>
  </si>
  <si>
    <t>세람통상㈜</t>
    <phoneticPr fontId="4" type="noConversion"/>
  </si>
  <si>
    <t>㈜영산어패럴</t>
    <phoneticPr fontId="4" type="noConversion"/>
  </si>
  <si>
    <t>2008-11-19(종결)</t>
    <phoneticPr fontId="4" type="noConversion"/>
  </si>
  <si>
    <t>고든통상㈜</t>
    <phoneticPr fontId="4" type="noConversion"/>
  </si>
  <si>
    <t>제1차
특별자금대출</t>
    <phoneticPr fontId="4" type="noConversion"/>
  </si>
  <si>
    <t>제2차
특별자금대출</t>
    <phoneticPr fontId="4" type="noConversion"/>
  </si>
  <si>
    <t>개성공단
특별자금대출</t>
    <phoneticPr fontId="4" type="noConversion"/>
  </si>
  <si>
    <t>'03.01.29(종결)</t>
    <phoneticPr fontId="4" type="noConversion"/>
  </si>
  <si>
    <t>신용보증서 및 첨담보</t>
    <phoneticPr fontId="4" type="noConversion"/>
  </si>
  <si>
    <t>대명트레이딩</t>
    <phoneticPr fontId="4" type="noConversion"/>
  </si>
  <si>
    <t>04.02.05
(04.05.27상환)</t>
    <phoneticPr fontId="4" type="noConversion"/>
  </si>
  <si>
    <t>'04.07.19(종결)</t>
    <phoneticPr fontId="4" type="noConversion"/>
  </si>
  <si>
    <t>부동산</t>
    <phoneticPr fontId="4" type="noConversion"/>
  </si>
  <si>
    <t>'04.12.28(종결)</t>
    <phoneticPr fontId="4" type="noConversion"/>
  </si>
  <si>
    <t>대표이사개인연대보증</t>
    <phoneticPr fontId="4" type="noConversion"/>
  </si>
  <si>
    <t>'05.03.29(종결)</t>
    <phoneticPr fontId="4" type="noConversion"/>
  </si>
  <si>
    <t>신용보증기금 부분보증서, 대표이사개인연대보증</t>
    <phoneticPr fontId="4" type="noConversion"/>
  </si>
  <si>
    <t>신용(㈜고려양주법인연대보증, 대표이사개인연대보증 및 차주재고자산양도담보)</t>
    <phoneticPr fontId="4" type="noConversion"/>
  </si>
  <si>
    <t>㈜한국체인</t>
    <phoneticPr fontId="4" type="noConversion"/>
  </si>
  <si>
    <t>'05.09.06(종결)</t>
    <phoneticPr fontId="4" type="noConversion"/>
  </si>
  <si>
    <t>부동산 및 대표이사개인연대보증</t>
    <phoneticPr fontId="4" type="noConversion"/>
  </si>
  <si>
    <t>'02.12.26(조기상환)</t>
    <phoneticPr fontId="4" type="noConversion"/>
  </si>
  <si>
    <t>'03.07.11(종결)</t>
    <phoneticPr fontId="4" type="noConversion"/>
  </si>
  <si>
    <t>㈜델타인터내셔날</t>
    <phoneticPr fontId="4" type="noConversion"/>
  </si>
  <si>
    <t>'03.07.13(종결)</t>
    <phoneticPr fontId="4" type="noConversion"/>
  </si>
  <si>
    <t>'03.09.17(종결)</t>
    <phoneticPr fontId="4" type="noConversion"/>
  </si>
  <si>
    <t>'03.10.12(종결)</t>
    <phoneticPr fontId="4" type="noConversion"/>
  </si>
  <si>
    <t>아이에스월드</t>
    <phoneticPr fontId="4" type="noConversion"/>
  </si>
  <si>
    <t>'05.07.27(종결)</t>
    <phoneticPr fontId="4" type="noConversion"/>
  </si>
  <si>
    <t>지급보증서('05.7.27)</t>
    <phoneticPr fontId="4" type="noConversion"/>
  </si>
  <si>
    <r>
      <t>반출자금</t>
    </r>
    <r>
      <rPr>
        <sz val="12"/>
        <rFont val="Book Antiqua"/>
        <family val="1"/>
      </rPr>
      <t/>
    </r>
    <phoneticPr fontId="4" type="noConversion"/>
  </si>
  <si>
    <t>'03.06.02(종결)</t>
    <phoneticPr fontId="4" type="noConversion"/>
  </si>
  <si>
    <t>*SK네트웍스㈜</t>
    <phoneticPr fontId="4" type="noConversion"/>
  </si>
  <si>
    <t>06.07.03
(04.01.06 상환)</t>
    <phoneticPr fontId="4" type="noConversion"/>
  </si>
  <si>
    <t>04.05.17(종결)</t>
    <phoneticPr fontId="4" type="noConversion"/>
  </si>
  <si>
    <t>'05.01.20(종결)</t>
    <phoneticPr fontId="4" type="noConversion"/>
  </si>
  <si>
    <t>신용(대표이사개인연대보증)</t>
    <phoneticPr fontId="4" type="noConversion"/>
  </si>
  <si>
    <t>㈜하나코리아훼미리</t>
    <phoneticPr fontId="4" type="noConversion"/>
  </si>
  <si>
    <t>'05.02.18(종결)</t>
    <phoneticPr fontId="4" type="noConversion"/>
  </si>
  <si>
    <t>신용(북한소재자산포함국내외 재고자산양도담보, 대표이사개인연대보증)</t>
    <phoneticPr fontId="4" type="noConversion"/>
  </si>
  <si>
    <t>㈜영산어패럴</t>
    <phoneticPr fontId="4" type="noConversion"/>
  </si>
  <si>
    <t>'05.04.20(종결)</t>
    <phoneticPr fontId="4" type="noConversion"/>
  </si>
  <si>
    <t>부동산</t>
    <phoneticPr fontId="4" type="noConversion"/>
  </si>
  <si>
    <t>'05.09.20(종결)</t>
    <phoneticPr fontId="4" type="noConversion"/>
  </si>
  <si>
    <t>신용(대표이사 개인연대보증, 북한소재자산 포함, 국내외재고자산및매출채권 양도담보)</t>
    <phoneticPr fontId="4" type="noConversion"/>
  </si>
  <si>
    <t>실적한도대출</t>
    <phoneticPr fontId="4" type="noConversion"/>
  </si>
  <si>
    <t>04.03.24(종결)</t>
    <phoneticPr fontId="4" type="noConversion"/>
  </si>
  <si>
    <t>지급보증서 및 예금</t>
    <phoneticPr fontId="4" type="noConversion"/>
  </si>
  <si>
    <t>대동무역㈜</t>
    <phoneticPr fontId="4" type="noConversion"/>
  </si>
  <si>
    <t>'03.09.25(종결)</t>
    <phoneticPr fontId="4" type="noConversion"/>
  </si>
  <si>
    <t>'03.10.15(종결)</t>
    <phoneticPr fontId="4" type="noConversion"/>
  </si>
  <si>
    <t>서전어패럴㈜</t>
    <phoneticPr fontId="4" type="noConversion"/>
  </si>
  <si>
    <t>'03.12.05(종결)</t>
    <phoneticPr fontId="4" type="noConversion"/>
  </si>
  <si>
    <t>㈜샴스코</t>
    <phoneticPr fontId="4" type="noConversion"/>
  </si>
  <si>
    <t>04.06.04(종결)</t>
    <phoneticPr fontId="4" type="noConversion"/>
  </si>
  <si>
    <t>태평양물산㈜</t>
    <phoneticPr fontId="4" type="noConversion"/>
  </si>
  <si>
    <t>04.07.08(종결)</t>
    <phoneticPr fontId="4" type="noConversion"/>
  </si>
  <si>
    <t>이원유통상사</t>
    <phoneticPr fontId="4" type="noConversion"/>
  </si>
  <si>
    <t>04.02.26(종결)</t>
    <phoneticPr fontId="4" type="noConversion"/>
  </si>
  <si>
    <t>신용보증서 및 신용</t>
    <phoneticPr fontId="4" type="noConversion"/>
  </si>
  <si>
    <t>*㈜LG상사</t>
    <phoneticPr fontId="4" type="noConversion"/>
  </si>
  <si>
    <t>04.03.09(종결)</t>
    <phoneticPr fontId="4" type="noConversion"/>
  </si>
  <si>
    <t>대동무역㈜</t>
    <phoneticPr fontId="4" type="noConversion"/>
  </si>
  <si>
    <t>04.03.25(종결)</t>
    <phoneticPr fontId="4" type="noConversion"/>
  </si>
  <si>
    <t>04.12.01(종결)</t>
    <phoneticPr fontId="4" type="noConversion"/>
  </si>
  <si>
    <t>동경종합상사</t>
    <phoneticPr fontId="4" type="noConversion"/>
  </si>
  <si>
    <t>04.06.26(종결)</t>
    <phoneticPr fontId="4" type="noConversion"/>
  </si>
  <si>
    <t>고든통상</t>
    <phoneticPr fontId="4" type="noConversion"/>
  </si>
  <si>
    <t>04.12.29(종결)</t>
    <phoneticPr fontId="4" type="noConversion"/>
  </si>
  <si>
    <t>예  금</t>
    <phoneticPr fontId="4" type="noConversion"/>
  </si>
  <si>
    <t>'04.09.16(종결)</t>
    <phoneticPr fontId="4" type="noConversion"/>
  </si>
  <si>
    <t>신용(재고자산 양도담보, 대표이사개인연대보증)</t>
    <phoneticPr fontId="4" type="noConversion"/>
  </si>
  <si>
    <t>'04.09.30(종결)</t>
    <phoneticPr fontId="4" type="noConversion"/>
  </si>
  <si>
    <t>기술신용보증기금 부분보증서, 대표이사개인연대보증</t>
    <phoneticPr fontId="4" type="noConversion"/>
  </si>
  <si>
    <t>㈜금수강산무역</t>
    <phoneticPr fontId="4" type="noConversion"/>
  </si>
  <si>
    <t>'04.10.14(종결)</t>
    <phoneticPr fontId="4" type="noConversion"/>
  </si>
  <si>
    <t>㈜델타인터내셔널</t>
    <phoneticPr fontId="4" type="noConversion"/>
  </si>
  <si>
    <t>'04.10.15(종결)</t>
    <phoneticPr fontId="4" type="noConversion"/>
  </si>
  <si>
    <t>신용(북한소재자산포함국내외 재고자산양도담보, 대표이사개인연대보증)</t>
    <phoneticPr fontId="4" type="noConversion"/>
  </si>
  <si>
    <t>㈜제이엠모드</t>
    <phoneticPr fontId="4" type="noConversion"/>
  </si>
  <si>
    <t>'04.10.20(종결)</t>
    <phoneticPr fontId="4" type="noConversion"/>
  </si>
  <si>
    <t>㈜강림인터내셔널</t>
    <phoneticPr fontId="4" type="noConversion"/>
  </si>
  <si>
    <t>'04.11.04(종결)</t>
    <phoneticPr fontId="4" type="noConversion"/>
  </si>
  <si>
    <t>㈜풍전비철</t>
    <phoneticPr fontId="4" type="noConversion"/>
  </si>
  <si>
    <t>'04.11.11(종결)</t>
    <phoneticPr fontId="4" type="noConversion"/>
  </si>
  <si>
    <t>㈜노스피플모드</t>
    <phoneticPr fontId="4" type="noConversion"/>
  </si>
  <si>
    <t>㈜신텍상사</t>
    <phoneticPr fontId="4" type="noConversion"/>
  </si>
  <si>
    <t>'04.12.10(종결)</t>
    <phoneticPr fontId="4" type="noConversion"/>
  </si>
  <si>
    <t>신용(북한소재자산포함국내외 재고자산양도담보)</t>
    <phoneticPr fontId="4" type="noConversion"/>
  </si>
  <si>
    <t>동경종합상사㈜</t>
    <phoneticPr fontId="4" type="noConversion"/>
  </si>
  <si>
    <t>신용(대표이사개인연대보증)</t>
    <phoneticPr fontId="4" type="noConversion"/>
  </si>
  <si>
    <t>'05.04.21(종결)</t>
    <phoneticPr fontId="4" type="noConversion"/>
  </si>
  <si>
    <t>신용보증기금 부분보증서, 차주이사 김정순 개인연대보증</t>
    <phoneticPr fontId="4" type="noConversion"/>
  </si>
  <si>
    <t>신용보증기금 부분보증서, 대표이사 개인연대보증</t>
    <phoneticPr fontId="4" type="noConversion"/>
  </si>
  <si>
    <t>대안무역㈜</t>
    <phoneticPr fontId="4" type="noConversion"/>
  </si>
  <si>
    <t>'04.11.10(종결)</t>
    <phoneticPr fontId="4" type="noConversion"/>
  </si>
  <si>
    <t>신용(재고자산 양도담보, 대표이사개인연대보증)</t>
    <phoneticPr fontId="4" type="noConversion"/>
  </si>
  <si>
    <t>04.11.19(종결)</t>
    <phoneticPr fontId="4" type="noConversion"/>
  </si>
  <si>
    <t>신용(북한소재자산포함국내외 재고자산양도담보)</t>
    <phoneticPr fontId="4" type="noConversion"/>
  </si>
  <si>
    <t>신용(부동산)</t>
    <phoneticPr fontId="4" type="noConversion"/>
  </si>
  <si>
    <t>'05.08.31(종결)</t>
    <phoneticPr fontId="4" type="noConversion"/>
  </si>
  <si>
    <t>신용(대표이사 남편 개인연대보증, 국내외 재고자산 및 매출채권 양도담보)</t>
    <phoneticPr fontId="4" type="noConversion"/>
  </si>
  <si>
    <t>신용(대표이사 개인연대보증, 국내외 재고자산 및 매출채권 양도담보)</t>
    <phoneticPr fontId="4" type="noConversion"/>
  </si>
  <si>
    <t>신용(대표이사 개인 연대보증,  국내 재고자산 및 매출채권 양도담보)</t>
    <phoneticPr fontId="4" type="noConversion"/>
  </si>
  <si>
    <t>오경상사</t>
    <phoneticPr fontId="4" type="noConversion"/>
  </si>
  <si>
    <t>'05.12.01(종결)</t>
    <phoneticPr fontId="4" type="noConversion"/>
  </si>
  <si>
    <t>신용(국내외재고자산및매출채권양도담보)</t>
    <phoneticPr fontId="4" type="noConversion"/>
  </si>
  <si>
    <t>신용(차주 이사 김동락 개인 연대보증,  재고자산 및 매출채권 양도담보)</t>
    <phoneticPr fontId="4" type="noConversion"/>
  </si>
  <si>
    <t>신용</t>
    <phoneticPr fontId="4" type="noConversion"/>
  </si>
  <si>
    <t>㈜델타인터내셔날</t>
    <phoneticPr fontId="4" type="noConversion"/>
  </si>
  <si>
    <t>'05.10.15(종결)</t>
    <phoneticPr fontId="4" type="noConversion"/>
  </si>
  <si>
    <t>신용(차주 대표이사 개인연대보증 및 북한소재자산 포함 국내외 원부자재 양도담보)</t>
    <phoneticPr fontId="4" type="noConversion"/>
  </si>
  <si>
    <t>대안무역㈜</t>
    <phoneticPr fontId="4" type="noConversion"/>
  </si>
  <si>
    <t>'05.11.10(종결)</t>
    <phoneticPr fontId="4" type="noConversion"/>
  </si>
  <si>
    <t>신용(차주 대표이사 남편 개인연대보증, 북한소재자산 포함 국내외 원부자재 양도담보)</t>
    <phoneticPr fontId="4" type="noConversion"/>
  </si>
  <si>
    <t>㈜노스피플모드</t>
    <phoneticPr fontId="4" type="noConversion"/>
  </si>
  <si>
    <t>'05.11.11(종결)</t>
    <phoneticPr fontId="4" type="noConversion"/>
  </si>
  <si>
    <t>신용(대표이사 개인 연대보증, 북한소재자산 포함 국내외 재고자산 양도담보)</t>
    <phoneticPr fontId="4" type="noConversion"/>
  </si>
  <si>
    <t>종결</t>
    <phoneticPr fontId="4" type="noConversion"/>
  </si>
  <si>
    <t>㈜소이</t>
    <phoneticPr fontId="4" type="noConversion"/>
  </si>
  <si>
    <t xml:space="preserve">㈜샴스코 </t>
    <phoneticPr fontId="4" type="noConversion"/>
  </si>
  <si>
    <t>㈜더베이직하우스</t>
    <phoneticPr fontId="4" type="noConversion"/>
  </si>
  <si>
    <t>삼화통상㈜</t>
    <phoneticPr fontId="4" type="noConversion"/>
  </si>
  <si>
    <t>㈜에스앤티스포츠</t>
    <phoneticPr fontId="4" type="noConversion"/>
  </si>
  <si>
    <t>우영수산㈜</t>
    <phoneticPr fontId="4" type="noConversion"/>
  </si>
  <si>
    <t>㈜유지상사</t>
    <phoneticPr fontId="4" type="noConversion"/>
  </si>
  <si>
    <t>무해실업</t>
    <phoneticPr fontId="4" type="noConversion"/>
  </si>
  <si>
    <t>㈜에스엔티스포츠</t>
    <phoneticPr fontId="4" type="noConversion"/>
  </si>
  <si>
    <t>㈜경맥</t>
    <phoneticPr fontId="4" type="noConversion"/>
  </si>
  <si>
    <t>세림통상㈜</t>
    <phoneticPr fontId="4" type="noConversion"/>
  </si>
  <si>
    <t>㈜지점피</t>
    <phoneticPr fontId="4" type="noConversion"/>
  </si>
  <si>
    <t>㈜삼스코</t>
    <phoneticPr fontId="4" type="noConversion"/>
  </si>
  <si>
    <t>삼원코퍼레이션</t>
    <phoneticPr fontId="4" type="noConversion"/>
  </si>
  <si>
    <t>와이와이상사</t>
    <phoneticPr fontId="4" type="noConversion"/>
  </si>
  <si>
    <t>경협자금대출</t>
    <phoneticPr fontId="4" type="noConversion"/>
  </si>
  <si>
    <t>* 대기업</t>
    <phoneticPr fontId="4" type="noConversion"/>
  </si>
  <si>
    <t>① 종결사업</t>
    <phoneticPr fontId="4" type="noConversion"/>
  </si>
  <si>
    <t>자금종별</t>
    <phoneticPr fontId="4" type="noConversion"/>
  </si>
  <si>
    <t>(백만원)</t>
    <phoneticPr fontId="4" type="noConversion"/>
  </si>
  <si>
    <t>소 계</t>
    <phoneticPr fontId="4" type="noConversion"/>
  </si>
  <si>
    <t>합 계</t>
    <phoneticPr fontId="4" type="noConversion"/>
  </si>
  <si>
    <t>➁승인취소사업</t>
    <phoneticPr fontId="4" type="noConversion"/>
  </si>
  <si>
    <t>취소일자</t>
    <phoneticPr fontId="4" type="noConversion"/>
  </si>
  <si>
    <t>사 유</t>
    <phoneticPr fontId="4" type="noConversion"/>
  </si>
  <si>
    <t>반출자금(신발가공용 설비 및 원부자재)</t>
    <phoneticPr fontId="4" type="noConversion"/>
  </si>
  <si>
    <t>㈜대방기업</t>
    <phoneticPr fontId="4" type="noConversion"/>
  </si>
  <si>
    <t>반출입자금
(남북간 선박운항 차질 피해업체앞 대출)</t>
    <phoneticPr fontId="4" type="noConversion"/>
  </si>
  <si>
    <t>세광테크노전자㈜</t>
    <phoneticPr fontId="4" type="noConversion"/>
  </si>
  <si>
    <t>승인유효기간 만료</t>
    <phoneticPr fontId="4" type="noConversion"/>
  </si>
  <si>
    <t>㈜제일물산</t>
    <phoneticPr fontId="4" type="noConversion"/>
  </si>
  <si>
    <t>㈜미라이텍스타일</t>
    <phoneticPr fontId="4" type="noConversion"/>
  </si>
  <si>
    <t>고려신덕산샘물㈜</t>
    <phoneticPr fontId="4" type="noConversion"/>
  </si>
  <si>
    <t>반출자금(의류 위탁가공용 원부자재)</t>
    <phoneticPr fontId="4" type="noConversion"/>
  </si>
  <si>
    <t>서전어패럴㈜</t>
    <phoneticPr fontId="4" type="noConversion"/>
  </si>
  <si>
    <t>경제협력사업자금(평양 유리제품생산공장 설립사업)</t>
    <phoneticPr fontId="4" type="noConversion"/>
  </si>
  <si>
    <t>㈜지한신</t>
    <phoneticPr fontId="4" type="noConversion"/>
  </si>
  <si>
    <t>반입자금(냉동 수산물)</t>
    <phoneticPr fontId="4" type="noConversion"/>
  </si>
  <si>
    <t>대원상사</t>
    <phoneticPr fontId="4" type="noConversion"/>
  </si>
  <si>
    <t>반출자금(모래 채취선 등 반출)</t>
    <phoneticPr fontId="4" type="noConversion"/>
  </si>
  <si>
    <t>㈜조성종합</t>
    <phoneticPr fontId="4" type="noConversion"/>
  </si>
  <si>
    <t>실적한도대출(대북 의류 위탁가공교역)</t>
    <phoneticPr fontId="4" type="noConversion"/>
  </si>
  <si>
    <t>㈜계원물산</t>
    <phoneticPr fontId="4" type="noConversion"/>
  </si>
  <si>
    <t>2001-11-30</t>
  </si>
  <si>
    <t>2002-06-21</t>
  </si>
  <si>
    <t>2002-08-19</t>
  </si>
  <si>
    <t>2003-02-13</t>
  </si>
  <si>
    <t>2003-04-10</t>
  </si>
  <si>
    <t>2004-04-30</t>
  </si>
  <si>
    <t>2004-06-23</t>
  </si>
  <si>
    <t>교역</t>
    <phoneticPr fontId="4" type="noConversion"/>
  </si>
  <si>
    <t>경협</t>
    <phoneticPr fontId="4" type="noConversion"/>
  </si>
  <si>
    <t>- 특별대출(교역)</t>
    <phoneticPr fontId="4" type="noConversion"/>
  </si>
  <si>
    <t>- 특별대출(경협)</t>
    <phoneticPr fontId="4" type="noConversion"/>
  </si>
  <si>
    <t>978888E010200</t>
    <phoneticPr fontId="4" type="noConversion"/>
  </si>
  <si>
    <t>KEDO</t>
    <phoneticPr fontId="4" type="noConversion"/>
  </si>
  <si>
    <t>-</t>
    <phoneticPr fontId="4" type="noConversion"/>
  </si>
  <si>
    <t>㈜쌍삼</t>
    <phoneticPr fontId="4" type="noConversion"/>
  </si>
  <si>
    <t>제일모직㈜</t>
    <phoneticPr fontId="4" type="noConversion"/>
  </si>
  <si>
    <t>SK네트웍스㈜</t>
    <phoneticPr fontId="4" type="noConversion"/>
  </si>
  <si>
    <t>㈜제이엠모드</t>
    <phoneticPr fontId="4" type="noConversion"/>
  </si>
  <si>
    <t>(주)델타인터내셔날</t>
  </si>
  <si>
    <t>(주)반도트레이드</t>
  </si>
  <si>
    <t>(주)나미인터내셔널</t>
  </si>
  <si>
    <t>(주)계원물산</t>
  </si>
  <si>
    <t>씨케이(주)</t>
  </si>
  <si>
    <t>대동무역(주)</t>
  </si>
  <si>
    <t>(주)신대동</t>
  </si>
  <si>
    <t>대명트레이딩</t>
  </si>
  <si>
    <t>(주)유지상사</t>
  </si>
  <si>
    <t>대안무역(주)</t>
  </si>
  <si>
    <t>(주)에스앤티스포츠</t>
  </si>
  <si>
    <t>보광약업(주)</t>
  </si>
  <si>
    <t>(주)분홍</t>
  </si>
  <si>
    <t>SM트레이딩</t>
  </si>
  <si>
    <t>(주)나우</t>
  </si>
  <si>
    <t>(주)하나코리아훼미리</t>
  </si>
  <si>
    <t>(주)안동대마방직</t>
  </si>
  <si>
    <t>(주)한국체인</t>
  </si>
  <si>
    <t>(주)이코</t>
  </si>
  <si>
    <t>(주)꼬레아무역</t>
  </si>
  <si>
    <t>(주)신흥월드</t>
  </si>
  <si>
    <t>(집행종결)</t>
    <phoneticPr fontId="4" type="noConversion"/>
  </si>
  <si>
    <t>서전어패럴(주)</t>
  </si>
  <si>
    <t>태평양물산(주)</t>
  </si>
  <si>
    <t>(주)서원</t>
  </si>
  <si>
    <t>(주)스위치코리아</t>
  </si>
  <si>
    <t>(주)LG상사</t>
  </si>
  <si>
    <t>금수강산무역(주)</t>
  </si>
  <si>
    <t>비에스무역(주)</t>
  </si>
  <si>
    <t>(주)강림인터내셔날</t>
  </si>
  <si>
    <t>(주)엠에스클럽</t>
  </si>
  <si>
    <t>(주)뉴거림</t>
  </si>
  <si>
    <t>(주)삼화</t>
  </si>
  <si>
    <t>삼원코포레이션</t>
  </si>
  <si>
    <t>(주)더베이직하우스</t>
  </si>
  <si>
    <t>우영수산(주)</t>
  </si>
  <si>
    <t>(주)지피</t>
  </si>
  <si>
    <t>와이와이상사</t>
  </si>
  <si>
    <t>8-4 종결 및 승인취소사업(2015년 이전 승인분)</t>
    <phoneticPr fontId="4" type="noConversion"/>
  </si>
  <si>
    <t>150055E010100</t>
  </si>
  <si>
    <t>2015-01-29</t>
    <phoneticPr fontId="4" type="noConversion"/>
  </si>
  <si>
    <t>2015-09-04</t>
    <phoneticPr fontId="4" type="noConversion"/>
  </si>
  <si>
    <t>2030-03-18</t>
    <phoneticPr fontId="4" type="noConversion"/>
  </si>
  <si>
    <t>2030-12-16</t>
    <phoneticPr fontId="4" type="noConversion"/>
  </si>
  <si>
    <t>(주)케이엠에프</t>
  </si>
  <si>
    <t>서도산업(주)</t>
  </si>
  <si>
    <t>(주)호산에이스</t>
  </si>
  <si>
    <t>부천공업(주)</t>
  </si>
  <si>
    <t>용인전자(주)</t>
  </si>
  <si>
    <t>(주)대화연료펌프</t>
  </si>
  <si>
    <t>(주)케이씨웰</t>
  </si>
  <si>
    <t>㈜브이런던아이앤시</t>
  </si>
  <si>
    <t>2016-01-19</t>
    <phoneticPr fontId="4" type="noConversion"/>
  </si>
  <si>
    <t>연안수산개발</t>
    <phoneticPr fontId="4" type="noConversion"/>
  </si>
  <si>
    <t>(주)로만손</t>
  </si>
  <si>
    <t>동양다이캐스팅(주)</t>
  </si>
  <si>
    <t>(주)진글라이더</t>
  </si>
  <si>
    <t>한국단자공업(주)</t>
  </si>
  <si>
    <t>(주)알디엔웨이</t>
  </si>
  <si>
    <t>(주)컴베이스</t>
  </si>
  <si>
    <t>(주)홍진싸이클</t>
  </si>
  <si>
    <t>(주)아모스</t>
  </si>
  <si>
    <t>현대아산(주)</t>
  </si>
  <si>
    <t>에이케이반도체(주)</t>
  </si>
  <si>
    <t>(주)호이</t>
  </si>
  <si>
    <t>(주)창진어패럴</t>
  </si>
  <si>
    <t>(주)대일섬유</t>
  </si>
  <si>
    <t>(주)에스케이어패럴</t>
  </si>
  <si>
    <t>엘에스통신(주)</t>
  </si>
  <si>
    <t>(주)세일</t>
  </si>
  <si>
    <t>아주양말(주)</t>
  </si>
  <si>
    <t>(주)제씨콤</t>
  </si>
  <si>
    <t>(주)다다상사</t>
  </si>
  <si>
    <t>(주)동일이엔지</t>
  </si>
  <si>
    <t>(주)영이너폼</t>
  </si>
  <si>
    <t>뷔에세</t>
  </si>
  <si>
    <t>나인모드(주)</t>
  </si>
  <si>
    <t>(주)매스트</t>
  </si>
  <si>
    <t>(주)풍양상사</t>
  </si>
  <si>
    <t>(주)쉬크</t>
  </si>
  <si>
    <t>(주)디엠에프</t>
  </si>
  <si>
    <t>유니월드오토테크(주)</t>
  </si>
  <si>
    <t>(주)에스제이테크</t>
  </si>
  <si>
    <t>녹색섬유(주)</t>
  </si>
  <si>
    <t>(주)프레브</t>
  </si>
  <si>
    <t>정한실업</t>
  </si>
  <si>
    <t>(주)에스엠테크텍스</t>
  </si>
  <si>
    <t>성화물산(주)</t>
  </si>
  <si>
    <t>(주)하이로이앤피</t>
  </si>
  <si>
    <t>(주)준영알엔디</t>
  </si>
  <si>
    <t>(주)코씨엔</t>
  </si>
  <si>
    <t>(주)오륜무역</t>
  </si>
  <si>
    <t>진성산업</t>
  </si>
  <si>
    <t>한성종합상사</t>
  </si>
  <si>
    <t>(주)와이에스코리아</t>
  </si>
  <si>
    <t>(주)만선</t>
  </si>
  <si>
    <t>신한물산(주)</t>
  </si>
  <si>
    <t>고우건업(주)</t>
  </si>
  <si>
    <t>(주)디에스이</t>
  </si>
  <si>
    <t>하넥스물산(주)</t>
  </si>
  <si>
    <t>(주)동우콘트롤</t>
  </si>
  <si>
    <t>(주)태성산업</t>
  </si>
  <si>
    <t>(주)범양글러브</t>
  </si>
  <si>
    <t>(주)제이엔제이상사</t>
  </si>
  <si>
    <t>(주)한식품</t>
  </si>
  <si>
    <t>(주)에스엔지</t>
  </si>
  <si>
    <t>(주)사마스전자</t>
  </si>
  <si>
    <t>(주)아시아모딘코리아</t>
  </si>
  <si>
    <t>보산유통</t>
  </si>
  <si>
    <t>(주)신영스텐</t>
  </si>
  <si>
    <t>석천종합건설(주)</t>
  </si>
  <si>
    <t>(주)화인레나운</t>
  </si>
  <si>
    <t>(주)성림</t>
  </si>
  <si>
    <t>(주)진원전자</t>
  </si>
  <si>
    <t>(주)디케이씨</t>
  </si>
  <si>
    <t>협진카바링</t>
  </si>
  <si>
    <t>(주)에스투라인</t>
  </si>
  <si>
    <t>한스산업(주)</t>
  </si>
  <si>
    <t>(주)로잔시계</t>
  </si>
  <si>
    <t>(주)아진통상</t>
  </si>
  <si>
    <t>(주)평화유통</t>
  </si>
  <si>
    <t>(주)평안</t>
  </si>
  <si>
    <t>(주)신한모드</t>
  </si>
  <si>
    <t>티에스테크놀로지(주)</t>
  </si>
  <si>
    <t>글로벌세아(주)</t>
  </si>
  <si>
    <t>신용(신용-개인)(100)</t>
  </si>
  <si>
    <t>신용(신용-연대보증없음)(100)</t>
  </si>
  <si>
    <t/>
  </si>
  <si>
    <t>(주)에스엔에너지</t>
  </si>
  <si>
    <t>세아상역(주)</t>
  </si>
  <si>
    <t>자화전자(주)</t>
  </si>
  <si>
    <t>(주)광일실업</t>
  </si>
  <si>
    <t>경동흥업(주)</t>
  </si>
  <si>
    <t>(주)천일상사</t>
  </si>
  <si>
    <t>(주)나인</t>
  </si>
  <si>
    <t>(주)명민건설</t>
  </si>
  <si>
    <t>(주)백일상사</t>
  </si>
  <si>
    <t>(주)에스더블유성거나</t>
  </si>
  <si>
    <t>(주)에프앤아이코리아</t>
  </si>
  <si>
    <t>(주)제이드엠</t>
  </si>
  <si>
    <t>(주)제이엠에스아트라인</t>
  </si>
  <si>
    <t>(주)제이패션</t>
  </si>
  <si>
    <t>(주)진성테크</t>
  </si>
  <si>
    <t>문창기업(주)</t>
  </si>
  <si>
    <t>삼덕통상(주)</t>
  </si>
  <si>
    <t>재영솔루텍(주)</t>
  </si>
  <si>
    <t>신용(신용-법인)(100)</t>
  </si>
  <si>
    <t>창신금속</t>
  </si>
  <si>
    <t>(주)에버그린</t>
  </si>
  <si>
    <t>성림상사</t>
  </si>
  <si>
    <t>비케이전자(주)</t>
  </si>
  <si>
    <t>(주)하나가</t>
  </si>
  <si>
    <t>(주)픽시스</t>
  </si>
  <si>
    <t>(주)조민</t>
  </si>
  <si>
    <t>(주)석촌도자기</t>
  </si>
  <si>
    <t>(주)베스트프랜드플러시</t>
  </si>
  <si>
    <t>(주)명진화학</t>
  </si>
  <si>
    <t>양지인터내셔날(주)</t>
  </si>
  <si>
    <t>(주)마켓원</t>
  </si>
  <si>
    <t>(주)월드무역</t>
  </si>
  <si>
    <t>화암인터내셔널(주)</t>
  </si>
  <si>
    <t>디씨에프(주)</t>
  </si>
  <si>
    <t>엔골드아트(주)</t>
  </si>
  <si>
    <t>(주)두성테크</t>
  </si>
  <si>
    <t>(주)신원</t>
  </si>
  <si>
    <t>(주)씨에스글로벌</t>
  </si>
  <si>
    <t>(주)바라크</t>
  </si>
  <si>
    <t>아시안하이웨이(주)</t>
  </si>
  <si>
    <t>(주)일연인베스트먼트</t>
  </si>
  <si>
    <t>국양해운(주)</t>
  </si>
  <si>
    <t>(주)삼한강</t>
  </si>
  <si>
    <t>(주)호수앤달우</t>
  </si>
  <si>
    <t>(주)소이어페럴</t>
  </si>
  <si>
    <t>(주)티아이엔알</t>
  </si>
  <si>
    <t>(주)경평인터내셔날</t>
  </si>
  <si>
    <t>(주)포도투어</t>
  </si>
  <si>
    <t>(주)지한신</t>
  </si>
  <si>
    <t>(주)경북무역</t>
  </si>
  <si>
    <t>장주실업(주)</t>
  </si>
  <si>
    <t>아라모드시계(주)</t>
  </si>
  <si>
    <t>(주)폴리트레이딩</t>
  </si>
  <si>
    <t>(주)이마이크로</t>
  </si>
  <si>
    <t>(주)동국테크</t>
  </si>
  <si>
    <t>온정무역(주)</t>
  </si>
  <si>
    <t>(주)케이아이에스</t>
  </si>
  <si>
    <t>(주)쓰리케이</t>
  </si>
  <si>
    <t>(주)하이프렉스</t>
  </si>
  <si>
    <t>(주)개성</t>
  </si>
  <si>
    <t>경우해운(주)</t>
  </si>
  <si>
    <t>(주)송진농산</t>
  </si>
  <si>
    <t>이왕상사(주)</t>
  </si>
  <si>
    <t>(주)엔케이씨푸드</t>
  </si>
  <si>
    <t>(주)전통콜렉션</t>
  </si>
  <si>
    <t>(주)하림코퍼레이션</t>
  </si>
  <si>
    <t>(주)윙</t>
  </si>
  <si>
    <t>(주)우보교역</t>
  </si>
  <si>
    <t>(주)한국강건</t>
  </si>
  <si>
    <t>(주)송이나라</t>
  </si>
  <si>
    <t>(주)신지무역</t>
  </si>
  <si>
    <t>(주)남빙양수산</t>
  </si>
  <si>
    <t>(주)남북경협</t>
  </si>
  <si>
    <t>(주)상생원</t>
  </si>
  <si>
    <t>이스턴메탈(주)</t>
  </si>
  <si>
    <t>(주)위드건설산업</t>
  </si>
  <si>
    <t>(주)참마당</t>
  </si>
  <si>
    <t>조은자리(주)</t>
  </si>
  <si>
    <t>(주)자연과환경</t>
  </si>
  <si>
    <t>(주)선우트레이딩</t>
  </si>
  <si>
    <t>오케이무역(주)</t>
  </si>
  <si>
    <t>(주)선우스포츠</t>
  </si>
  <si>
    <t>(주)해우농수산</t>
  </si>
  <si>
    <t>성안에프앤씨(주)</t>
  </si>
  <si>
    <t>한일화학공업(주)</t>
  </si>
  <si>
    <t>(주)매직엘시디</t>
  </si>
  <si>
    <t>(주)신아에스엠에스</t>
  </si>
  <si>
    <t>제1차 특별대출</t>
    <phoneticPr fontId="4" type="noConversion"/>
  </si>
  <si>
    <t>교역</t>
    <phoneticPr fontId="4" type="noConversion"/>
  </si>
  <si>
    <t>일반교역대출</t>
    <phoneticPr fontId="4" type="noConversion"/>
  </si>
  <si>
    <t>-</t>
    <phoneticPr fontId="4" type="noConversion"/>
  </si>
  <si>
    <t>개성공단 특별대출</t>
    <phoneticPr fontId="4" type="noConversion"/>
  </si>
  <si>
    <t>경협</t>
    <phoneticPr fontId="4" type="noConversion"/>
  </si>
  <si>
    <t>가동기업</t>
    <phoneticPr fontId="4" type="noConversion"/>
  </si>
  <si>
    <t>위탁가공교역대출</t>
    <phoneticPr fontId="4" type="noConversion"/>
  </si>
  <si>
    <t>제2차 특별대출</t>
    <phoneticPr fontId="4" type="noConversion"/>
  </si>
  <si>
    <t>기타 지역</t>
    <phoneticPr fontId="4" type="noConversion"/>
  </si>
  <si>
    <t>영업기업</t>
    <phoneticPr fontId="4" type="noConversion"/>
  </si>
  <si>
    <t>금강산 지역</t>
    <phoneticPr fontId="4" type="noConversion"/>
  </si>
  <si>
    <t>제3차 특별대출</t>
    <phoneticPr fontId="4" type="noConversion"/>
  </si>
  <si>
    <t>제1차 특별대출</t>
    <phoneticPr fontId="4" type="noConversion"/>
  </si>
  <si>
    <t>경협</t>
    <phoneticPr fontId="4" type="noConversion"/>
  </si>
  <si>
    <t>금강산 지역</t>
    <phoneticPr fontId="4" type="noConversion"/>
  </si>
  <si>
    <t>교역</t>
    <phoneticPr fontId="4" type="noConversion"/>
  </si>
  <si>
    <t>위탁가공교역대출</t>
    <phoneticPr fontId="4" type="noConversion"/>
  </si>
  <si>
    <t>-</t>
    <phoneticPr fontId="4" type="noConversion"/>
  </si>
  <si>
    <t>개성공단 특별대출</t>
    <phoneticPr fontId="4" type="noConversion"/>
  </si>
  <si>
    <t>가동기업</t>
    <phoneticPr fontId="4" type="noConversion"/>
  </si>
  <si>
    <t>일반교역대출</t>
    <phoneticPr fontId="4" type="noConversion"/>
  </si>
  <si>
    <t>제2차 특별대출</t>
    <phoneticPr fontId="4" type="noConversion"/>
  </si>
  <si>
    <t>제3차 특별대출</t>
    <phoneticPr fontId="4" type="noConversion"/>
  </si>
  <si>
    <t>(주)호수앤달우</t>
    <phoneticPr fontId="4" type="noConversion"/>
  </si>
  <si>
    <t>개성공단 특별대출</t>
    <phoneticPr fontId="4" type="noConversion"/>
  </si>
  <si>
    <t>경협</t>
    <phoneticPr fontId="4" type="noConversion"/>
  </si>
  <si>
    <t>가동기업</t>
    <phoneticPr fontId="4" type="noConversion"/>
  </si>
  <si>
    <t>제1차 특별대출</t>
    <phoneticPr fontId="4" type="noConversion"/>
  </si>
  <si>
    <t>교역</t>
    <phoneticPr fontId="4" type="noConversion"/>
  </si>
  <si>
    <t>일반교역대출</t>
    <phoneticPr fontId="4" type="noConversion"/>
  </si>
  <si>
    <t>제2차 특별대출</t>
    <phoneticPr fontId="4" type="noConversion"/>
  </si>
  <si>
    <t>위탁가공교역대출</t>
    <phoneticPr fontId="4" type="noConversion"/>
  </si>
  <si>
    <t>제3차 특별대출</t>
    <phoneticPr fontId="4" type="noConversion"/>
  </si>
  <si>
    <t>금강산 지역</t>
    <phoneticPr fontId="4" type="noConversion"/>
  </si>
  <si>
    <t>제1차 특별대출</t>
    <phoneticPr fontId="4" type="noConversion"/>
  </si>
  <si>
    <t>교역</t>
    <phoneticPr fontId="4" type="noConversion"/>
  </si>
  <si>
    <t>일반교역대출</t>
    <phoneticPr fontId="4" type="noConversion"/>
  </si>
  <si>
    <t>-</t>
    <phoneticPr fontId="4" type="noConversion"/>
  </si>
  <si>
    <t>경협</t>
    <phoneticPr fontId="4" type="noConversion"/>
  </si>
  <si>
    <t>금강산 지역</t>
    <phoneticPr fontId="4" type="noConversion"/>
  </si>
  <si>
    <t>위탁가공교역대출</t>
    <phoneticPr fontId="4" type="noConversion"/>
  </si>
  <si>
    <t>제2차 특별대출</t>
    <phoneticPr fontId="4" type="noConversion"/>
  </si>
  <si>
    <t>개성공단 특별대출</t>
    <phoneticPr fontId="4" type="noConversion"/>
  </si>
  <si>
    <t>가동기업</t>
    <phoneticPr fontId="4" type="noConversion"/>
  </si>
  <si>
    <t>제3차 특별대출</t>
    <phoneticPr fontId="4" type="noConversion"/>
  </si>
  <si>
    <t>모래교역</t>
    <phoneticPr fontId="4" type="noConversion"/>
  </si>
  <si>
    <t>제3차 특별대출</t>
    <phoneticPr fontId="4" type="noConversion"/>
  </si>
  <si>
    <t>경협</t>
    <phoneticPr fontId="4" type="noConversion"/>
  </si>
  <si>
    <t>금강산 지역</t>
    <phoneticPr fontId="4" type="noConversion"/>
  </si>
  <si>
    <t>제1차 특별대출</t>
    <phoneticPr fontId="4" type="noConversion"/>
  </si>
  <si>
    <t>교역</t>
    <phoneticPr fontId="4" type="noConversion"/>
  </si>
  <si>
    <t>일반교역대출</t>
    <phoneticPr fontId="4" type="noConversion"/>
  </si>
  <si>
    <t>-</t>
    <phoneticPr fontId="4" type="noConversion"/>
  </si>
  <si>
    <t>제2차 특별대출</t>
    <phoneticPr fontId="4" type="noConversion"/>
  </si>
  <si>
    <t>위탁가공교역대출</t>
    <phoneticPr fontId="4" type="noConversion"/>
  </si>
  <si>
    <t>내륙지역</t>
    <phoneticPr fontId="4" type="noConversion"/>
  </si>
  <si>
    <t>제1차 특별대출</t>
    <phoneticPr fontId="4" type="noConversion"/>
  </si>
  <si>
    <t>경협</t>
    <phoneticPr fontId="4" type="noConversion"/>
  </si>
  <si>
    <t>금강산 지역</t>
    <phoneticPr fontId="4" type="noConversion"/>
  </si>
  <si>
    <t>제2차 특별대출</t>
    <phoneticPr fontId="4" type="noConversion"/>
  </si>
  <si>
    <t>교역</t>
    <phoneticPr fontId="4" type="noConversion"/>
  </si>
  <si>
    <t>일반교역대출</t>
    <phoneticPr fontId="4" type="noConversion"/>
  </si>
  <si>
    <t>-</t>
    <phoneticPr fontId="4" type="noConversion"/>
  </si>
  <si>
    <t>위탁가공교역대출</t>
    <phoneticPr fontId="4" type="noConversion"/>
  </si>
  <si>
    <t>개성공단 특별대출</t>
    <phoneticPr fontId="4" type="noConversion"/>
  </si>
  <si>
    <t>영업기업</t>
    <phoneticPr fontId="4" type="noConversion"/>
  </si>
  <si>
    <t>개성공단 특별대출</t>
    <phoneticPr fontId="4" type="noConversion"/>
  </si>
  <si>
    <t>경협</t>
    <phoneticPr fontId="4" type="noConversion"/>
  </si>
  <si>
    <t>영업기업</t>
    <phoneticPr fontId="4" type="noConversion"/>
  </si>
  <si>
    <t>제2차 특별대출</t>
    <phoneticPr fontId="4" type="noConversion"/>
  </si>
  <si>
    <t>교역</t>
    <phoneticPr fontId="4" type="noConversion"/>
  </si>
  <si>
    <t>일반교역대출</t>
    <phoneticPr fontId="4" type="noConversion"/>
  </si>
  <si>
    <t>-</t>
    <phoneticPr fontId="4" type="noConversion"/>
  </si>
  <si>
    <t>제3차 특별대출</t>
    <phoneticPr fontId="4" type="noConversion"/>
  </si>
  <si>
    <t>금강산 지역</t>
    <phoneticPr fontId="4" type="noConversion"/>
  </si>
  <si>
    <t>제2차 특별대출</t>
    <phoneticPr fontId="4" type="noConversion"/>
  </si>
  <si>
    <t>교역</t>
    <phoneticPr fontId="4" type="noConversion"/>
  </si>
  <si>
    <t>위탁가공교역대출</t>
    <phoneticPr fontId="4" type="noConversion"/>
  </si>
  <si>
    <t>제1차 특별대출</t>
    <phoneticPr fontId="4" type="noConversion"/>
  </si>
  <si>
    <t>경협</t>
    <phoneticPr fontId="4" type="noConversion"/>
  </si>
  <si>
    <t>금강산 지역</t>
    <phoneticPr fontId="4" type="noConversion"/>
  </si>
  <si>
    <t>제3차 특별대출</t>
    <phoneticPr fontId="4" type="noConversion"/>
  </si>
  <si>
    <t>내륙지역</t>
    <phoneticPr fontId="4" type="noConversion"/>
  </si>
  <si>
    <t>제2차 특별대출</t>
    <phoneticPr fontId="4" type="noConversion"/>
  </si>
  <si>
    <t>교역</t>
    <phoneticPr fontId="4" type="noConversion"/>
  </si>
  <si>
    <t>일반교역대출</t>
    <phoneticPr fontId="4" type="noConversion"/>
  </si>
  <si>
    <t>제1차 특별대출</t>
    <phoneticPr fontId="4" type="noConversion"/>
  </si>
  <si>
    <t>-</t>
    <phoneticPr fontId="4" type="noConversion"/>
  </si>
  <si>
    <t>개성공단 특별대출</t>
    <phoneticPr fontId="4" type="noConversion"/>
  </si>
  <si>
    <t>경협</t>
    <phoneticPr fontId="4" type="noConversion"/>
  </si>
  <si>
    <t>가동기업</t>
    <phoneticPr fontId="4" type="noConversion"/>
  </si>
  <si>
    <t>기타 지역</t>
    <phoneticPr fontId="4" type="noConversion"/>
  </si>
  <si>
    <t>영업기업</t>
    <phoneticPr fontId="4" type="noConversion"/>
  </si>
  <si>
    <t>위탁가공교역대출</t>
    <phoneticPr fontId="4" type="noConversion"/>
  </si>
  <si>
    <t>금강산 지역</t>
    <phoneticPr fontId="4" type="noConversion"/>
  </si>
  <si>
    <t>조은자리(주)</t>
    <phoneticPr fontId="4" type="noConversion"/>
  </si>
  <si>
    <t>제3차 특별대출</t>
    <phoneticPr fontId="4" type="noConversion"/>
  </si>
  <si>
    <t>개성공단 특별대출</t>
    <phoneticPr fontId="4" type="noConversion"/>
  </si>
  <si>
    <t>영업기업</t>
    <phoneticPr fontId="4" type="noConversion"/>
  </si>
  <si>
    <t>2011-06-14 회수완료</t>
    <phoneticPr fontId="4" type="noConversion"/>
  </si>
  <si>
    <t>기간연장, 2012-03-21 회수완료</t>
    <phoneticPr fontId="4" type="noConversion"/>
  </si>
  <si>
    <t>기간연장, 2012-12-07 회수완료</t>
    <phoneticPr fontId="4" type="noConversion"/>
  </si>
  <si>
    <t>-</t>
    <phoneticPr fontId="4" type="noConversion"/>
  </si>
  <si>
    <t>기간연장, 2012-12-18 회수완료</t>
    <phoneticPr fontId="4" type="noConversion"/>
  </si>
  <si>
    <t>제1차 특별대출</t>
    <phoneticPr fontId="4" type="noConversion"/>
  </si>
  <si>
    <t>교역</t>
    <phoneticPr fontId="4" type="noConversion"/>
  </si>
  <si>
    <t>위탁가공교역대출</t>
    <phoneticPr fontId="4" type="noConversion"/>
  </si>
  <si>
    <t>연체회수, 2013-10-07 회수완료</t>
    <phoneticPr fontId="4" type="noConversion"/>
  </si>
  <si>
    <t>2013.11.20 전액상환</t>
    <phoneticPr fontId="4" type="noConversion"/>
  </si>
  <si>
    <t>2013.11.08 전액상환</t>
    <phoneticPr fontId="4" type="noConversion"/>
  </si>
  <si>
    <t>일반교역대출</t>
    <phoneticPr fontId="4" type="noConversion"/>
  </si>
  <si>
    <t>기간연장, 2012-11-26 회수완료</t>
    <phoneticPr fontId="4" type="noConversion"/>
  </si>
  <si>
    <t>제2차 특별대출</t>
    <phoneticPr fontId="4" type="noConversion"/>
  </si>
  <si>
    <t>2013-02-12 상환</t>
    <phoneticPr fontId="4" type="noConversion"/>
  </si>
  <si>
    <t>2013-11-08 전액상환</t>
    <phoneticPr fontId="4" type="noConversion"/>
  </si>
  <si>
    <t>2014-06-16 대출만기 상환</t>
    <phoneticPr fontId="4" type="noConversion"/>
  </si>
  <si>
    <t>2014-12-18 전액상환</t>
    <phoneticPr fontId="4" type="noConversion"/>
  </si>
  <si>
    <t>개성공단 특별대출</t>
    <phoneticPr fontId="4" type="noConversion"/>
  </si>
  <si>
    <t>경협</t>
    <phoneticPr fontId="4" type="noConversion"/>
  </si>
  <si>
    <t>가동기업</t>
    <phoneticPr fontId="4" type="noConversion"/>
  </si>
  <si>
    <t>개성공단 특별대출</t>
    <phoneticPr fontId="4" type="noConversion"/>
  </si>
  <si>
    <t>경협</t>
    <phoneticPr fontId="4" type="noConversion"/>
  </si>
  <si>
    <t>가동기업</t>
    <phoneticPr fontId="4" type="noConversion"/>
  </si>
  <si>
    <t>영업기업</t>
    <phoneticPr fontId="4" type="noConversion"/>
  </si>
  <si>
    <t>합   계</t>
    <phoneticPr fontId="4" type="noConversion"/>
  </si>
  <si>
    <t>2016년</t>
    <phoneticPr fontId="4" type="noConversion"/>
  </si>
  <si>
    <t>2017년</t>
    <phoneticPr fontId="4" type="noConversion"/>
  </si>
  <si>
    <t>신용</t>
    <phoneticPr fontId="4" type="noConversion"/>
  </si>
  <si>
    <t>160017E010101</t>
    <phoneticPr fontId="4" type="noConversion"/>
  </si>
  <si>
    <t>경협</t>
    <phoneticPr fontId="4" type="noConversion"/>
  </si>
  <si>
    <t>영업기업</t>
    <phoneticPr fontId="4" type="noConversion"/>
  </si>
  <si>
    <t>가동기업</t>
    <phoneticPr fontId="4" type="noConversion"/>
  </si>
  <si>
    <t>가동기업</t>
    <phoneticPr fontId="4" type="noConversion"/>
  </si>
  <si>
    <t>2010-07-26</t>
  </si>
  <si>
    <t>2017-11-24</t>
  </si>
  <si>
    <t>2016-12-07</t>
  </si>
  <si>
    <t>2011-12-06</t>
  </si>
  <si>
    <t>2017-09-18</t>
  </si>
  <si>
    <t>2016-12-08</t>
  </si>
  <si>
    <t>2011-12-09</t>
  </si>
  <si>
    <t>2011-09-27</t>
  </si>
  <si>
    <t>2017-12-15</t>
  </si>
  <si>
    <t>2011-12-14</t>
  </si>
  <si>
    <t>2016-12-09</t>
  </si>
  <si>
    <t>2013-03-29</t>
  </si>
  <si>
    <t>2017-03-08</t>
  </si>
  <si>
    <t>2013-05-01</t>
  </si>
  <si>
    <t>2018-11-23</t>
  </si>
  <si>
    <t>2017-02-15</t>
    <phoneticPr fontId="4" type="noConversion"/>
  </si>
  <si>
    <t>신용</t>
    <phoneticPr fontId="4" type="noConversion"/>
  </si>
  <si>
    <t>2018-01-11</t>
    <phoneticPr fontId="4" type="noConversion"/>
  </si>
  <si>
    <t>170013E010100</t>
    <phoneticPr fontId="4" type="noConversion"/>
  </si>
  <si>
    <t>180012SP20101</t>
    <phoneticPr fontId="4" type="noConversion"/>
  </si>
  <si>
    <t>2019-01-25</t>
  </si>
  <si>
    <t>19010SP201001</t>
  </si>
  <si>
    <t>2018년</t>
    <phoneticPr fontId="4" type="noConversion"/>
  </si>
  <si>
    <t>-</t>
    <phoneticPr fontId="4" type="noConversion"/>
  </si>
  <si>
    <t>’19년말</t>
    <phoneticPr fontId="4" type="noConversion"/>
  </si>
  <si>
    <t>’20년중</t>
    <phoneticPr fontId="4" type="noConversion"/>
  </si>
  <si>
    <t>2019년</t>
    <phoneticPr fontId="4" type="noConversion"/>
  </si>
  <si>
    <t>20017SP301001</t>
  </si>
  <si>
    <t>채권상각 ('11.12.29)</t>
    <phoneticPr fontId="4" type="noConversion"/>
  </si>
  <si>
    <t>채권상각 ('14.12.15)</t>
    <phoneticPr fontId="4" type="noConversion"/>
  </si>
  <si>
    <t>채권상각 ('16.12.29)</t>
    <phoneticPr fontId="4" type="noConversion"/>
  </si>
  <si>
    <t>채권상각 ('19.3.6)</t>
    <phoneticPr fontId="4" type="noConversion"/>
  </si>
  <si>
    <t>㈜티비에이치글로벌</t>
    <phoneticPr fontId="4" type="noConversion"/>
  </si>
  <si>
    <t>추정손실(폐업)</t>
    <phoneticPr fontId="4" type="noConversion"/>
  </si>
  <si>
    <t>(집행종결)</t>
    <phoneticPr fontId="4" type="noConversion"/>
  </si>
  <si>
    <t>추정손실(폐업)</t>
    <phoneticPr fontId="4" type="noConversion"/>
  </si>
  <si>
    <t>㈜아난티</t>
    <phoneticPr fontId="4" type="noConversion"/>
  </si>
  <si>
    <t>만기 연체</t>
    <phoneticPr fontId="4" type="noConversion"/>
  </si>
  <si>
    <t>종결</t>
    <phoneticPr fontId="4" type="noConversion"/>
  </si>
  <si>
    <t>㈜낭랑아리랑</t>
    <phoneticPr fontId="4" type="noConversion"/>
  </si>
  <si>
    <t>기한이익 상실</t>
    <phoneticPr fontId="4" type="noConversion"/>
  </si>
  <si>
    <t>법인 파산 신청</t>
    <phoneticPr fontId="4" type="noConversion"/>
  </si>
  <si>
    <t>기간 연장 9회</t>
  </si>
  <si>
    <t>채무조정</t>
  </si>
  <si>
    <t>기간 연장 10회</t>
  </si>
  <si>
    <t>법인 파산 신청에 따른 기한의 이익 상실</t>
  </si>
  <si>
    <t>2021년</t>
    <phoneticPr fontId="4" type="noConversion"/>
  </si>
  <si>
    <t>소  계 (~2020)</t>
    <phoneticPr fontId="4" type="noConversion"/>
  </si>
  <si>
    <t>’20년말</t>
  </si>
  <si>
    <t>’20년말</t>
    <phoneticPr fontId="4" type="noConversion"/>
  </si>
  <si>
    <t>’21년중</t>
  </si>
  <si>
    <t>’21년중</t>
    <phoneticPr fontId="4" type="noConversion"/>
  </si>
  <si>
    <t>8-2. 2020년 이전 승인사업</t>
    <phoneticPr fontId="4" type="noConversion"/>
  </si>
  <si>
    <t>2020-01-22</t>
    <phoneticPr fontId="4" type="noConversion"/>
  </si>
  <si>
    <t>2020년</t>
    <phoneticPr fontId="4" type="noConversion"/>
  </si>
  <si>
    <t>회 수 액</t>
    <phoneticPr fontId="4" type="noConversion"/>
  </si>
  <si>
    <t>&lt;남북협력기금 연도별 기금조성현황&gt;</t>
    <phoneticPr fontId="4" type="noConversion"/>
  </si>
  <si>
    <t>(한국수출입은행 남북협력총괄부)</t>
    <phoneticPr fontId="4" type="noConversion"/>
  </si>
  <si>
    <t>(단위: 백만원)</t>
    <phoneticPr fontId="4" type="noConversion"/>
  </si>
  <si>
    <t>- 2021년 기준 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</si>
</sst>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00000_-;\-* #,##0.000000_-;_-* &quot;-&quot;_-;_-@_-"/>
    <numFmt numFmtId="177" formatCode="_-* #,##0.000_-;\-* #,##0.000_-;_-* &quot;-&quot;_-;_-@_-"/>
    <numFmt numFmtId="178" formatCode="_-* #,##0.00000_-;\-* #,##0.00000_-;_-* &quot;-&quot;_-;_-@_-"/>
    <numFmt numFmtId="179" formatCode="#,##0_ "/>
    <numFmt numFmtId="180" formatCode="\(#,##0\);\(&quot;△&quot;#,##0\);\(\-\)"/>
    <numFmt numFmtId="181" formatCode="&quot;(&quot;#,##0&quot;건)&quot;"/>
    <numFmt numFmtId="182" formatCode="_-* &quot;US$&quot;#,##0_-;\-&quot;US$&quot;#,##0_-;_-* &quot;US$-&quot;_-;_-@_-"/>
    <numFmt numFmtId="183" formatCode="_-* #,##0.00000000_-;\-* #,##0.00000000_-;_-* &quot;-&quot;_-;_-@_-"/>
    <numFmt numFmtId="184" formatCode="_-* #,##0.0_-;\-* #,##0.0_-;_-* &quot;-&quot;_-;_-@_-"/>
  </numFmts>
  <fonts count="5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2"/>
      <color indexed="81"/>
      <name val="굴림"/>
      <family val="3"/>
      <charset val="129"/>
    </font>
    <font>
      <sz val="12"/>
      <name val="바탕"/>
      <family val="1"/>
      <charset val="129"/>
    </font>
    <font>
      <sz val="21"/>
      <color indexed="81"/>
      <name val="굴림"/>
      <family val="3"/>
      <charset val="129"/>
    </font>
    <font>
      <sz val="12"/>
      <name val="Book Antiqua"/>
      <family val="1"/>
    </font>
    <font>
      <sz val="14"/>
      <name val="돋움"/>
      <family val="3"/>
      <charset val="129"/>
    </font>
    <font>
      <sz val="20"/>
      <color indexed="81"/>
      <name val="맑은 고딕"/>
      <family val="3"/>
      <charset val="129"/>
    </font>
    <font>
      <b/>
      <sz val="16"/>
      <color indexed="81"/>
      <name val="굴림"/>
      <family val="3"/>
      <charset val="129"/>
    </font>
    <font>
      <sz val="16"/>
      <color indexed="81"/>
      <name val="맑은 고딕"/>
      <family val="3"/>
      <charset val="129"/>
    </font>
    <font>
      <sz val="18"/>
      <color indexed="81"/>
      <name val="맑은 고딕"/>
      <family val="3"/>
      <charset val="129"/>
    </font>
    <font>
      <sz val="24"/>
      <color indexed="81"/>
      <name val="맑은 고딕"/>
      <family val="3"/>
      <charset val="129"/>
    </font>
    <font>
      <sz val="18"/>
      <name val="돋움"/>
      <family val="3"/>
      <charset val="129"/>
    </font>
    <font>
      <sz val="18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indexed="81"/>
      <name val="돋움"/>
      <family val="3"/>
      <charset val="129"/>
    </font>
    <font>
      <sz val="11"/>
      <color theme="0" tint="-0.249977111117893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2"/>
      <color indexed="8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9">
    <xf numFmtId="0" fontId="0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76" applyNumberFormat="0" applyAlignment="0" applyProtection="0">
      <alignment vertical="center"/>
    </xf>
    <xf numFmtId="0" fontId="27" fillId="9" borderId="76" applyNumberFormat="0" applyAlignment="0" applyProtection="0">
      <alignment vertical="center"/>
    </xf>
    <xf numFmtId="0" fontId="27" fillId="9" borderId="76" applyNumberFormat="0" applyAlignment="0" applyProtection="0">
      <alignment vertical="center"/>
    </xf>
    <xf numFmtId="0" fontId="27" fillId="9" borderId="76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11" borderId="80" applyNumberFormat="0" applyFont="0" applyAlignment="0" applyProtection="0">
      <alignment vertical="center"/>
    </xf>
    <xf numFmtId="0" fontId="24" fillId="11" borderId="80" applyNumberFormat="0" applyFont="0" applyAlignment="0" applyProtection="0">
      <alignment vertical="center"/>
    </xf>
    <xf numFmtId="0" fontId="24" fillId="11" borderId="80" applyNumberFormat="0" applyFont="0" applyAlignment="0" applyProtection="0">
      <alignment vertical="center"/>
    </xf>
    <xf numFmtId="0" fontId="24" fillId="11" borderId="8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0" borderId="79" applyNumberFormat="0" applyAlignment="0" applyProtection="0">
      <alignment vertical="center"/>
    </xf>
    <xf numFmtId="0" fontId="31" fillId="10" borderId="79" applyNumberFormat="0" applyAlignment="0" applyProtection="0">
      <alignment vertical="center"/>
    </xf>
    <xf numFmtId="0" fontId="31" fillId="10" borderId="79" applyNumberFormat="0" applyAlignment="0" applyProtection="0">
      <alignment vertical="center"/>
    </xf>
    <xf numFmtId="0" fontId="31" fillId="10" borderId="7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2" fillId="0" borderId="78" applyNumberFormat="0" applyFill="0" applyAlignment="0" applyProtection="0">
      <alignment vertical="center"/>
    </xf>
    <xf numFmtId="0" fontId="32" fillId="0" borderId="78" applyNumberFormat="0" applyFill="0" applyAlignment="0" applyProtection="0">
      <alignment vertical="center"/>
    </xf>
    <xf numFmtId="0" fontId="32" fillId="0" borderId="78" applyNumberFormat="0" applyFill="0" applyAlignment="0" applyProtection="0">
      <alignment vertical="center"/>
    </xf>
    <xf numFmtId="0" fontId="32" fillId="0" borderId="78" applyNumberFormat="0" applyFill="0" applyAlignment="0" applyProtection="0">
      <alignment vertical="center"/>
    </xf>
    <xf numFmtId="0" fontId="33" fillId="0" borderId="81" applyNumberFormat="0" applyFill="0" applyAlignment="0" applyProtection="0">
      <alignment vertical="center"/>
    </xf>
    <xf numFmtId="0" fontId="33" fillId="0" borderId="81" applyNumberFormat="0" applyFill="0" applyAlignment="0" applyProtection="0">
      <alignment vertical="center"/>
    </xf>
    <xf numFmtId="0" fontId="33" fillId="0" borderId="81" applyNumberFormat="0" applyFill="0" applyAlignment="0" applyProtection="0">
      <alignment vertical="center"/>
    </xf>
    <xf numFmtId="0" fontId="33" fillId="0" borderId="81" applyNumberFormat="0" applyFill="0" applyAlignment="0" applyProtection="0">
      <alignment vertical="center"/>
    </xf>
    <xf numFmtId="0" fontId="34" fillId="8" borderId="76" applyNumberFormat="0" applyAlignment="0" applyProtection="0">
      <alignment vertical="center"/>
    </xf>
    <xf numFmtId="0" fontId="34" fillId="8" borderId="76" applyNumberFormat="0" applyAlignment="0" applyProtection="0">
      <alignment vertical="center"/>
    </xf>
    <xf numFmtId="0" fontId="34" fillId="8" borderId="76" applyNumberFormat="0" applyAlignment="0" applyProtection="0">
      <alignment vertical="center"/>
    </xf>
    <xf numFmtId="0" fontId="34" fillId="8" borderId="76" applyNumberFormat="0" applyAlignment="0" applyProtection="0">
      <alignment vertical="center"/>
    </xf>
    <xf numFmtId="0" fontId="36" fillId="0" borderId="73" applyNumberFormat="0" applyFill="0" applyAlignment="0" applyProtection="0">
      <alignment vertical="center"/>
    </xf>
    <xf numFmtId="0" fontId="36" fillId="0" borderId="73" applyNumberFormat="0" applyFill="0" applyAlignment="0" applyProtection="0">
      <alignment vertical="center"/>
    </xf>
    <xf numFmtId="0" fontId="36" fillId="0" borderId="73" applyNumberFormat="0" applyFill="0" applyAlignment="0" applyProtection="0">
      <alignment vertical="center"/>
    </xf>
    <xf numFmtId="0" fontId="36" fillId="0" borderId="73" applyNumberFormat="0" applyFill="0" applyAlignment="0" applyProtection="0">
      <alignment vertical="center"/>
    </xf>
    <xf numFmtId="0" fontId="37" fillId="0" borderId="74" applyNumberFormat="0" applyFill="0" applyAlignment="0" applyProtection="0">
      <alignment vertical="center"/>
    </xf>
    <xf numFmtId="0" fontId="37" fillId="0" borderId="74" applyNumberFormat="0" applyFill="0" applyAlignment="0" applyProtection="0">
      <alignment vertical="center"/>
    </xf>
    <xf numFmtId="0" fontId="37" fillId="0" borderId="74" applyNumberFormat="0" applyFill="0" applyAlignment="0" applyProtection="0">
      <alignment vertical="center"/>
    </xf>
    <xf numFmtId="0" fontId="37" fillId="0" borderId="74" applyNumberFormat="0" applyFill="0" applyAlignment="0" applyProtection="0">
      <alignment vertical="center"/>
    </xf>
    <xf numFmtId="0" fontId="38" fillId="0" borderId="75" applyNumberFormat="0" applyFill="0" applyAlignment="0" applyProtection="0">
      <alignment vertical="center"/>
    </xf>
    <xf numFmtId="0" fontId="38" fillId="0" borderId="75" applyNumberFormat="0" applyFill="0" applyAlignment="0" applyProtection="0">
      <alignment vertical="center"/>
    </xf>
    <xf numFmtId="0" fontId="38" fillId="0" borderId="75" applyNumberFormat="0" applyFill="0" applyAlignment="0" applyProtection="0">
      <alignment vertical="center"/>
    </xf>
    <xf numFmtId="0" fontId="38" fillId="0" borderId="7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9" borderId="77" applyNumberFormat="0" applyAlignment="0" applyProtection="0">
      <alignment vertical="center"/>
    </xf>
    <xf numFmtId="0" fontId="40" fillId="9" borderId="77" applyNumberFormat="0" applyAlignment="0" applyProtection="0">
      <alignment vertical="center"/>
    </xf>
    <xf numFmtId="0" fontId="40" fillId="9" borderId="77" applyNumberFormat="0" applyAlignment="0" applyProtection="0">
      <alignment vertical="center"/>
    </xf>
    <xf numFmtId="0" fontId="40" fillId="9" borderId="77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43" fillId="0" borderId="0"/>
    <xf numFmtId="41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2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40">
    <xf numFmtId="0" fontId="0" fillId="0" borderId="0" xfId="0"/>
    <xf numFmtId="41" fontId="9" fillId="0" borderId="0" xfId="1" applyFont="1" applyAlignment="1">
      <alignment vertical="center"/>
    </xf>
    <xf numFmtId="41" fontId="0" fillId="0" borderId="0" xfId="1" applyFont="1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1" fontId="18" fillId="0" borderId="22" xfId="1" applyFont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41" fontId="18" fillId="0" borderId="43" xfId="1" applyFont="1" applyBorder="1" applyAlignment="1">
      <alignment vertical="center"/>
    </xf>
    <xf numFmtId="41" fontId="9" fillId="0" borderId="0" xfId="1" applyFont="1"/>
    <xf numFmtId="41" fontId="18" fillId="0" borderId="18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41" fontId="18" fillId="0" borderId="18" xfId="1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41" fontId="18" fillId="0" borderId="47" xfId="1" applyFont="1" applyBorder="1" applyAlignment="1">
      <alignment vertical="center"/>
    </xf>
    <xf numFmtId="41" fontId="17" fillId="3" borderId="22" xfId="1" applyFont="1" applyFill="1" applyBorder="1" applyAlignment="1">
      <alignment vertical="center"/>
    </xf>
    <xf numFmtId="180" fontId="18" fillId="0" borderId="18" xfId="1" applyNumberFormat="1" applyFont="1" applyBorder="1" applyAlignment="1">
      <alignment vertical="center"/>
    </xf>
    <xf numFmtId="182" fontId="18" fillId="0" borderId="20" xfId="1" applyNumberFormat="1" applyFont="1" applyBorder="1" applyAlignment="1">
      <alignment vertical="center"/>
    </xf>
    <xf numFmtId="182" fontId="17" fillId="3" borderId="48" xfId="1" applyNumberFormat="1" applyFont="1" applyFill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7" fillId="3" borderId="35" xfId="0" applyFont="1" applyFill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0" fillId="0" borderId="0" xfId="0" applyFill="1"/>
    <xf numFmtId="41" fontId="18" fillId="0" borderId="18" xfId="1" applyFont="1" applyFill="1" applyBorder="1" applyAlignment="1">
      <alignment vertical="center"/>
    </xf>
    <xf numFmtId="180" fontId="18" fillId="0" borderId="18" xfId="0" applyNumberFormat="1" applyFont="1" applyFill="1" applyBorder="1" applyAlignment="1">
      <alignment vertical="center"/>
    </xf>
    <xf numFmtId="41" fontId="18" fillId="0" borderId="18" xfId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14" fontId="18" fillId="0" borderId="18" xfId="0" quotePrefix="1" applyNumberFormat="1" applyFont="1" applyFill="1" applyBorder="1" applyAlignment="1">
      <alignment horizontal="center" vertical="center"/>
    </xf>
    <xf numFmtId="41" fontId="18" fillId="0" borderId="22" xfId="1" applyFont="1" applyFill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182" fontId="18" fillId="0" borderId="20" xfId="1" applyNumberFormat="1" applyFont="1" applyFill="1" applyBorder="1" applyAlignment="1">
      <alignment vertical="center"/>
    </xf>
    <xf numFmtId="41" fontId="18" fillId="0" borderId="11" xfId="1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82" fontId="17" fillId="3" borderId="48" xfId="0" applyNumberFormat="1" applyFont="1" applyFill="1" applyBorder="1" applyAlignment="1">
      <alignment vertical="center"/>
    </xf>
    <xf numFmtId="182" fontId="18" fillId="0" borderId="20" xfId="1" applyNumberFormat="1" applyFont="1" applyBorder="1" applyAlignment="1">
      <alignment horizontal="right" vertical="center"/>
    </xf>
    <xf numFmtId="41" fontId="18" fillId="0" borderId="43" xfId="1" applyFont="1" applyBorder="1" applyAlignment="1">
      <alignment horizontal="right" vertical="center"/>
    </xf>
    <xf numFmtId="41" fontId="18" fillId="0" borderId="22" xfId="1" applyFont="1" applyBorder="1" applyAlignment="1">
      <alignment horizontal="right" vertical="center"/>
    </xf>
    <xf numFmtId="41" fontId="17" fillId="3" borderId="22" xfId="1" applyFont="1" applyFill="1" applyBorder="1" applyAlignment="1">
      <alignment vertical="center"/>
    </xf>
    <xf numFmtId="182" fontId="17" fillId="3" borderId="48" xfId="1" applyNumberFormat="1" applyFont="1" applyFill="1" applyBorder="1" applyAlignment="1">
      <alignment vertical="center"/>
    </xf>
    <xf numFmtId="41" fontId="0" fillId="0" borderId="0" xfId="0" applyNumberFormat="1"/>
    <xf numFmtId="0" fontId="18" fillId="0" borderId="1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4" fontId="18" fillId="0" borderId="37" xfId="0" applyNumberFormat="1" applyFont="1" applyFill="1" applyBorder="1" applyAlignment="1">
      <alignment horizontal="center" vertical="center"/>
    </xf>
    <xf numFmtId="182" fontId="18" fillId="0" borderId="37" xfId="0" applyNumberFormat="1" applyFont="1" applyFill="1" applyBorder="1" applyAlignment="1">
      <alignment horizontal="center" vertical="center"/>
    </xf>
    <xf numFmtId="180" fontId="18" fillId="0" borderId="37" xfId="0" applyNumberFormat="1" applyFont="1" applyFill="1" applyBorder="1" applyAlignment="1">
      <alignment horizontal="right" vertical="center"/>
    </xf>
    <xf numFmtId="180" fontId="18" fillId="0" borderId="11" xfId="0" applyNumberFormat="1" applyFont="1" applyFill="1" applyBorder="1" applyAlignment="1">
      <alignment horizontal="right" vertical="center"/>
    </xf>
    <xf numFmtId="41" fontId="18" fillId="0" borderId="11" xfId="1" applyFont="1" applyFill="1" applyBorder="1" applyAlignment="1">
      <alignment horizontal="center" vertical="center"/>
    </xf>
    <xf numFmtId="0" fontId="0" fillId="0" borderId="0" xfId="0"/>
    <xf numFmtId="0" fontId="17" fillId="3" borderId="35" xfId="0" applyFont="1" applyFill="1" applyBorder="1" applyAlignment="1">
      <alignment horizontal="center" vertical="center"/>
    </xf>
    <xf numFmtId="41" fontId="17" fillId="3" borderId="22" xfId="1" applyFont="1" applyFill="1" applyBorder="1" applyAlignment="1">
      <alignment vertical="center"/>
    </xf>
    <xf numFmtId="41" fontId="9" fillId="0" borderId="0" xfId="1" applyFont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41" fontId="18" fillId="0" borderId="18" xfId="1" applyFont="1" applyFill="1" applyBorder="1" applyAlignment="1">
      <alignment vertical="center"/>
    </xf>
    <xf numFmtId="0" fontId="0" fillId="0" borderId="0" xfId="0"/>
    <xf numFmtId="49" fontId="18" fillId="0" borderId="19" xfId="0" applyNumberFormat="1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0" fontId="0" fillId="0" borderId="0" xfId="0"/>
    <xf numFmtId="176" fontId="9" fillId="0" borderId="0" xfId="1" applyNumberFormat="1" applyFont="1"/>
    <xf numFmtId="0" fontId="0" fillId="0" borderId="0" xfId="0"/>
    <xf numFmtId="41" fontId="18" fillId="0" borderId="18" xfId="1" applyFont="1" applyFill="1" applyBorder="1" applyAlignment="1">
      <alignment vertical="center"/>
    </xf>
    <xf numFmtId="0" fontId="0" fillId="0" borderId="0" xfId="0"/>
    <xf numFmtId="41" fontId="18" fillId="0" borderId="18" xfId="1" applyFont="1" applyFill="1" applyBorder="1" applyAlignment="1">
      <alignment vertical="center"/>
    </xf>
    <xf numFmtId="41" fontId="17" fillId="3" borderId="22" xfId="1" applyFont="1" applyFill="1" applyBorder="1" applyAlignment="1">
      <alignment vertical="center"/>
    </xf>
    <xf numFmtId="178" fontId="0" fillId="0" borderId="0" xfId="0" applyNumberFormat="1"/>
    <xf numFmtId="183" fontId="9" fillId="0" borderId="0" xfId="1" applyNumberFormat="1" applyFont="1" applyAlignment="1">
      <alignment vertical="center"/>
    </xf>
    <xf numFmtId="0" fontId="0" fillId="0" borderId="0" xfId="0" applyFont="1"/>
    <xf numFmtId="41" fontId="0" fillId="0" borderId="0" xfId="0" applyNumberFormat="1" applyFont="1"/>
    <xf numFmtId="0" fontId="23" fillId="0" borderId="0" xfId="0" applyFont="1"/>
    <xf numFmtId="41" fontId="23" fillId="0" borderId="0" xfId="0" applyNumberFormat="1" applyFont="1"/>
    <xf numFmtId="41" fontId="18" fillId="0" borderId="14" xfId="1" applyFont="1" applyFill="1" applyBorder="1" applyAlignment="1">
      <alignment vertical="center"/>
    </xf>
    <xf numFmtId="0" fontId="18" fillId="0" borderId="66" xfId="0" applyFont="1" applyFill="1" applyBorder="1" applyAlignment="1">
      <alignment horizontal="center" vertical="center"/>
    </xf>
    <xf numFmtId="0" fontId="0" fillId="0" borderId="0" xfId="0"/>
    <xf numFmtId="41" fontId="9" fillId="0" borderId="0" xfId="1" applyFont="1" applyAlignment="1">
      <alignment vertical="center"/>
    </xf>
    <xf numFmtId="0" fontId="0" fillId="0" borderId="0" xfId="0" applyFill="1"/>
    <xf numFmtId="41" fontId="18" fillId="0" borderId="18" xfId="1" applyFont="1" applyFill="1" applyBorder="1" applyAlignment="1">
      <alignment vertical="center"/>
    </xf>
    <xf numFmtId="180" fontId="18" fillId="0" borderId="18" xfId="0" applyNumberFormat="1" applyFont="1" applyFill="1" applyBorder="1" applyAlignment="1">
      <alignment vertical="center"/>
    </xf>
    <xf numFmtId="41" fontId="18" fillId="0" borderId="18" xfId="1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0" fontId="0" fillId="0" borderId="0" xfId="0" applyFont="1"/>
    <xf numFmtId="41" fontId="18" fillId="0" borderId="14" xfId="1" applyFont="1" applyBorder="1" applyAlignment="1">
      <alignment vertical="center"/>
    </xf>
    <xf numFmtId="41" fontId="18" fillId="0" borderId="18" xfId="1" applyFont="1" applyFill="1" applyBorder="1" applyAlignment="1">
      <alignment vertical="center"/>
    </xf>
    <xf numFmtId="0" fontId="0" fillId="0" borderId="0" xfId="0"/>
    <xf numFmtId="0" fontId="0" fillId="0" borderId="0" xfId="0"/>
    <xf numFmtId="2" fontId="0" fillId="0" borderId="0" xfId="0" applyNumberFormat="1" applyFont="1"/>
    <xf numFmtId="41" fontId="18" fillId="0" borderId="18" xfId="1" applyNumberFormat="1" applyFont="1" applyFill="1" applyBorder="1" applyAlignment="1">
      <alignment vertical="center"/>
    </xf>
    <xf numFmtId="41" fontId="18" fillId="0" borderId="18" xfId="1" applyFont="1" applyBorder="1" applyAlignment="1">
      <alignment vertical="center"/>
    </xf>
    <xf numFmtId="41" fontId="18" fillId="0" borderId="18" xfId="1" applyFont="1" applyFill="1" applyBorder="1" applyAlignment="1">
      <alignment vertical="center"/>
    </xf>
    <xf numFmtId="14" fontId="18" fillId="0" borderId="18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41" fontId="18" fillId="0" borderId="18" xfId="2" applyNumberFormat="1" applyFont="1" applyFill="1" applyBorder="1" applyAlignment="1">
      <alignment horizontal="center" vertical="center"/>
    </xf>
    <xf numFmtId="41" fontId="18" fillId="0" borderId="14" xfId="1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49" fontId="18" fillId="0" borderId="29" xfId="0" applyNumberFormat="1" applyFont="1" applyFill="1" applyBorder="1" applyAlignment="1">
      <alignment horizontal="center" vertical="center"/>
    </xf>
    <xf numFmtId="180" fontId="18" fillId="0" borderId="14" xfId="0" applyNumberFormat="1" applyFont="1" applyFill="1" applyBorder="1" applyAlignment="1">
      <alignment vertical="center"/>
    </xf>
    <xf numFmtId="41" fontId="18" fillId="0" borderId="14" xfId="2" applyNumberFormat="1" applyFont="1" applyFill="1" applyBorder="1" applyAlignment="1">
      <alignment horizontal="center" vertical="center"/>
    </xf>
    <xf numFmtId="14" fontId="18" fillId="0" borderId="53" xfId="0" applyNumberFormat="1" applyFont="1" applyFill="1" applyBorder="1" applyAlignment="1">
      <alignment horizontal="center" vertical="center"/>
    </xf>
    <xf numFmtId="41" fontId="18" fillId="0" borderId="18" xfId="1" applyFont="1" applyBorder="1" applyAlignment="1">
      <alignment vertical="center"/>
    </xf>
    <xf numFmtId="41" fontId="18" fillId="0" borderId="18" xfId="1" applyFont="1" applyFill="1" applyBorder="1" applyAlignment="1">
      <alignment vertical="center"/>
    </xf>
    <xf numFmtId="14" fontId="18" fillId="0" borderId="18" xfId="0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/>
    <xf numFmtId="41" fontId="9" fillId="0" borderId="0" xfId="1" applyFont="1" applyAlignment="1">
      <alignment vertical="center"/>
    </xf>
    <xf numFmtId="41" fontId="18" fillId="0" borderId="18" xfId="1" applyFont="1" applyBorder="1" applyAlignment="1">
      <alignment vertical="center"/>
    </xf>
    <xf numFmtId="0" fontId="0" fillId="0" borderId="0" xfId="0"/>
    <xf numFmtId="0" fontId="17" fillId="3" borderId="35" xfId="0" applyFont="1" applyFill="1" applyBorder="1" applyAlignment="1">
      <alignment horizontal="center" vertical="center"/>
    </xf>
    <xf numFmtId="41" fontId="9" fillId="0" borderId="0" xfId="1" applyFont="1" applyAlignment="1">
      <alignment vertical="center"/>
    </xf>
    <xf numFmtId="41" fontId="18" fillId="0" borderId="14" xfId="1" applyFont="1" applyFill="1" applyBorder="1" applyAlignment="1">
      <alignment horizontal="center" vertical="center"/>
    </xf>
    <xf numFmtId="0" fontId="0" fillId="0" borderId="0" xfId="0"/>
    <xf numFmtId="41" fontId="47" fillId="0" borderId="11" xfId="1" applyFont="1" applyBorder="1" applyAlignment="1">
      <alignment vertical="center"/>
    </xf>
    <xf numFmtId="180" fontId="47" fillId="0" borderId="11" xfId="1" applyNumberFormat="1" applyFont="1" applyBorder="1" applyAlignment="1">
      <alignment vertical="center"/>
    </xf>
    <xf numFmtId="41" fontId="47" fillId="0" borderId="10" xfId="1" applyFont="1" applyBorder="1" applyAlignment="1">
      <alignment vertical="center"/>
    </xf>
    <xf numFmtId="41" fontId="47" fillId="0" borderId="18" xfId="1" applyFont="1" applyBorder="1" applyAlignment="1">
      <alignment vertical="center"/>
    </xf>
    <xf numFmtId="180" fontId="47" fillId="0" borderId="18" xfId="1" applyNumberFormat="1" applyFont="1" applyBorder="1" applyAlignment="1">
      <alignment vertical="center"/>
    </xf>
    <xf numFmtId="41" fontId="47" fillId="0" borderId="28" xfId="1" applyFont="1" applyBorder="1" applyAlignment="1">
      <alignment vertical="center"/>
    </xf>
    <xf numFmtId="41" fontId="47" fillId="0" borderId="22" xfId="1" applyFont="1" applyBorder="1" applyAlignment="1">
      <alignment vertical="center"/>
    </xf>
    <xf numFmtId="41" fontId="47" fillId="0" borderId="38" xfId="1" applyFont="1" applyBorder="1" applyAlignment="1">
      <alignment vertical="center"/>
    </xf>
    <xf numFmtId="182" fontId="47" fillId="0" borderId="20" xfId="1" applyNumberFormat="1" applyFont="1" applyBorder="1" applyAlignment="1">
      <alignment vertical="center"/>
    </xf>
    <xf numFmtId="182" fontId="47" fillId="0" borderId="41" xfId="1" applyNumberFormat="1" applyFont="1" applyBorder="1" applyAlignment="1">
      <alignment vertical="center"/>
    </xf>
    <xf numFmtId="41" fontId="44" fillId="3" borderId="22" xfId="1" applyFont="1" applyFill="1" applyBorder="1" applyAlignment="1">
      <alignment vertical="center"/>
    </xf>
    <xf numFmtId="41" fontId="44" fillId="3" borderId="38" xfId="1" applyFont="1" applyFill="1" applyBorder="1" applyAlignment="1">
      <alignment vertical="center"/>
    </xf>
    <xf numFmtId="182" fontId="44" fillId="3" borderId="48" xfId="1" applyNumberFormat="1" applyFont="1" applyFill="1" applyBorder="1" applyAlignment="1">
      <alignment vertical="center"/>
    </xf>
    <xf numFmtId="182" fontId="44" fillId="3" borderId="49" xfId="1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right" vertical="center"/>
    </xf>
    <xf numFmtId="41" fontId="44" fillId="3" borderId="26" xfId="1" applyFont="1" applyFill="1" applyBorder="1" applyAlignment="1">
      <alignment vertical="center"/>
    </xf>
    <xf numFmtId="180" fontId="44" fillId="3" borderId="26" xfId="1" applyNumberFormat="1" applyFont="1" applyFill="1" applyBorder="1" applyAlignment="1">
      <alignment vertical="center"/>
    </xf>
    <xf numFmtId="49" fontId="47" fillId="0" borderId="18" xfId="0" applyNumberFormat="1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1" xfId="0" applyFont="1" applyBorder="1" applyAlignment="1">
      <alignment vertical="center"/>
    </xf>
    <xf numFmtId="180" fontId="47" fillId="0" borderId="11" xfId="0" applyNumberFormat="1" applyFont="1" applyBorder="1" applyAlignment="1">
      <alignment vertical="center"/>
    </xf>
    <xf numFmtId="180" fontId="47" fillId="0" borderId="18" xfId="0" applyNumberFormat="1" applyFont="1" applyBorder="1" applyAlignment="1">
      <alignment vertical="center"/>
    </xf>
    <xf numFmtId="0" fontId="47" fillId="0" borderId="40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49" fontId="47" fillId="0" borderId="18" xfId="0" applyNumberFormat="1" applyFont="1" applyBorder="1" applyAlignment="1">
      <alignment vertical="center"/>
    </xf>
    <xf numFmtId="0" fontId="47" fillId="0" borderId="19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15" fillId="0" borderId="0" xfId="0" applyFont="1"/>
    <xf numFmtId="0" fontId="44" fillId="3" borderId="27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horizontal="center" vertical="center"/>
    </xf>
    <xf numFmtId="0" fontId="44" fillId="3" borderId="39" xfId="0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/>
    </xf>
    <xf numFmtId="0" fontId="44" fillId="3" borderId="46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3" borderId="18" xfId="0" applyFont="1" applyFill="1" applyBorder="1" applyAlignment="1">
      <alignment horizontal="center" vertical="center"/>
    </xf>
    <xf numFmtId="180" fontId="47" fillId="0" borderId="22" xfId="1" applyNumberFormat="1" applyFont="1" applyBorder="1" applyAlignment="1">
      <alignment vertical="center"/>
    </xf>
    <xf numFmtId="180" fontId="47" fillId="0" borderId="2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80" fontId="47" fillId="0" borderId="21" xfId="1" applyNumberFormat="1" applyFont="1" applyFill="1" applyBorder="1" applyAlignment="1">
      <alignment vertical="center"/>
    </xf>
    <xf numFmtId="41" fontId="47" fillId="0" borderId="21" xfId="1" applyFont="1" applyFill="1" applyBorder="1" applyAlignment="1">
      <alignment vertical="center"/>
    </xf>
    <xf numFmtId="41" fontId="47" fillId="0" borderId="21" xfId="1" applyFont="1" applyBorder="1" applyAlignment="1">
      <alignment vertical="center"/>
    </xf>
    <xf numFmtId="180" fontId="47" fillId="0" borderId="21" xfId="1" applyNumberFormat="1" applyFont="1" applyBorder="1" applyAlignment="1">
      <alignment vertical="center"/>
    </xf>
    <xf numFmtId="41" fontId="47" fillId="0" borderId="42" xfId="1" applyFont="1" applyBorder="1" applyAlignment="1">
      <alignment vertical="center"/>
    </xf>
    <xf numFmtId="41" fontId="47" fillId="0" borderId="20" xfId="1" applyFont="1" applyBorder="1" applyAlignment="1">
      <alignment vertical="center"/>
    </xf>
    <xf numFmtId="41" fontId="47" fillId="0" borderId="41" xfId="1" applyFont="1" applyBorder="1" applyAlignment="1">
      <alignment vertical="center"/>
    </xf>
    <xf numFmtId="0" fontId="44" fillId="0" borderId="18" xfId="0" applyFont="1" applyBorder="1" applyAlignment="1">
      <alignment horizontal="center" vertical="center"/>
    </xf>
    <xf numFmtId="41" fontId="44" fillId="0" borderId="18" xfId="1" applyFont="1" applyBorder="1" applyAlignment="1">
      <alignment vertical="center"/>
    </xf>
    <xf numFmtId="41" fontId="44" fillId="0" borderId="18" xfId="1" applyNumberFormat="1" applyFont="1" applyBorder="1" applyAlignment="1">
      <alignment vertical="center"/>
    </xf>
    <xf numFmtId="0" fontId="47" fillId="0" borderId="19" xfId="0" applyFont="1" applyBorder="1" applyAlignment="1">
      <alignment horizontal="center" vertical="center"/>
    </xf>
    <xf numFmtId="14" fontId="47" fillId="0" borderId="11" xfId="0" quotePrefix="1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1" xfId="0" quotePrefix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14" fontId="47" fillId="0" borderId="18" xfId="0" quotePrefix="1" applyNumberFormat="1" applyFont="1" applyBorder="1" applyAlignment="1">
      <alignment horizontal="center" vertical="center"/>
    </xf>
    <xf numFmtId="0" fontId="47" fillId="0" borderId="18" xfId="0" quotePrefix="1" applyFont="1" applyBorder="1" applyAlignment="1">
      <alignment horizontal="center" vertical="center"/>
    </xf>
    <xf numFmtId="181" fontId="44" fillId="3" borderId="34" xfId="0" applyNumberFormat="1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vertical="center"/>
    </xf>
    <xf numFmtId="0" fontId="44" fillId="3" borderId="32" xfId="0" applyFont="1" applyFill="1" applyBorder="1" applyAlignment="1">
      <alignment vertical="center"/>
    </xf>
    <xf numFmtId="14" fontId="47" fillId="0" borderId="11" xfId="0" applyNumberFormat="1" applyFont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/>
    </xf>
    <xf numFmtId="0" fontId="44" fillId="3" borderId="45" xfId="0" applyFont="1" applyFill="1" applyBorder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14" fontId="47" fillId="0" borderId="18" xfId="0" applyNumberFormat="1" applyFont="1" applyBorder="1" applyAlignment="1">
      <alignment horizontal="center" vertical="center"/>
    </xf>
    <xf numFmtId="14" fontId="47" fillId="0" borderId="18" xfId="1" applyNumberFormat="1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26" xfId="0" applyFont="1" applyFill="1" applyBorder="1" applyAlignment="1">
      <alignment horizontal="center" vertical="center"/>
    </xf>
    <xf numFmtId="14" fontId="44" fillId="3" borderId="26" xfId="0" applyNumberFormat="1" applyFont="1" applyFill="1" applyBorder="1" applyAlignment="1">
      <alignment horizontal="center" vertical="center"/>
    </xf>
    <xf numFmtId="41" fontId="44" fillId="3" borderId="26" xfId="1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181" fontId="44" fillId="0" borderId="18" xfId="0" applyNumberFormat="1" applyFont="1" applyBorder="1" applyAlignment="1">
      <alignment horizontal="center" vertical="center"/>
    </xf>
    <xf numFmtId="14" fontId="44" fillId="0" borderId="18" xfId="0" applyNumberFormat="1" applyFont="1" applyBorder="1" applyAlignment="1">
      <alignment horizontal="center" vertical="center"/>
    </xf>
    <xf numFmtId="0" fontId="44" fillId="0" borderId="28" xfId="0" applyFont="1" applyBorder="1" applyAlignment="1">
      <alignment vertical="center"/>
    </xf>
    <xf numFmtId="0" fontId="47" fillId="4" borderId="18" xfId="0" applyFont="1" applyFill="1" applyBorder="1" applyAlignment="1">
      <alignment vertical="center"/>
    </xf>
    <xf numFmtId="179" fontId="47" fillId="0" borderId="18" xfId="1" applyNumberFormat="1" applyFont="1" applyBorder="1" applyAlignment="1">
      <alignment vertical="center"/>
    </xf>
    <xf numFmtId="41" fontId="47" fillId="0" borderId="18" xfId="1" applyNumberFormat="1" applyFont="1" applyBorder="1" applyAlignment="1">
      <alignment vertical="center"/>
    </xf>
    <xf numFmtId="41" fontId="47" fillId="0" borderId="3" xfId="1" applyFont="1" applyFill="1" applyBorder="1" applyAlignment="1">
      <alignment vertical="center"/>
    </xf>
    <xf numFmtId="181" fontId="44" fillId="3" borderId="26" xfId="0" applyNumberFormat="1" applyFont="1" applyFill="1" applyBorder="1" applyAlignment="1">
      <alignment horizontal="center" vertical="center"/>
    </xf>
    <xf numFmtId="0" fontId="47" fillId="0" borderId="18" xfId="0" quotePrefix="1" applyFont="1" applyBorder="1" applyAlignment="1">
      <alignment vertical="center"/>
    </xf>
    <xf numFmtId="41" fontId="44" fillId="3" borderId="26" xfId="1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47" fillId="0" borderId="15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17" xfId="0" applyFont="1" applyBorder="1" applyAlignment="1">
      <alignment vertical="center"/>
    </xf>
    <xf numFmtId="14" fontId="47" fillId="0" borderId="18" xfId="1" applyNumberFormat="1" applyFont="1" applyBorder="1" applyAlignment="1">
      <alignment vertical="center"/>
    </xf>
    <xf numFmtId="14" fontId="47" fillId="0" borderId="17" xfId="1" applyNumberFormat="1" applyFont="1" applyBorder="1" applyAlignment="1">
      <alignment vertical="center"/>
    </xf>
    <xf numFmtId="180" fontId="44" fillId="3" borderId="26" xfId="0" applyNumberFormat="1" applyFont="1" applyFill="1" applyBorder="1" applyAlignment="1">
      <alignment vertical="center"/>
    </xf>
    <xf numFmtId="41" fontId="18" fillId="0" borderId="18" xfId="1" applyFont="1" applyBorder="1" applyAlignment="1">
      <alignment vertical="center"/>
    </xf>
    <xf numFmtId="0" fontId="0" fillId="0" borderId="0" xfId="0"/>
    <xf numFmtId="0" fontId="17" fillId="3" borderId="35" xfId="0" applyFont="1" applyFill="1" applyBorder="1" applyAlignment="1">
      <alignment horizontal="center" vertical="center"/>
    </xf>
    <xf numFmtId="41" fontId="47" fillId="0" borderId="56" xfId="1" applyFont="1" applyBorder="1" applyAlignment="1">
      <alignment horizontal="right" vertical="center"/>
    </xf>
    <xf numFmtId="41" fontId="47" fillId="0" borderId="29" xfId="1" applyFont="1" applyBorder="1" applyAlignment="1">
      <alignment horizontal="right" vertical="center"/>
    </xf>
    <xf numFmtId="41" fontId="47" fillId="0" borderId="18" xfId="1" applyFont="1" applyBorder="1" applyAlignment="1">
      <alignment vertical="center"/>
    </xf>
    <xf numFmtId="41" fontId="9" fillId="0" borderId="0" xfId="1" applyFont="1" applyAlignment="1">
      <alignment vertical="center"/>
    </xf>
    <xf numFmtId="41" fontId="18" fillId="0" borderId="14" xfId="1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right"/>
    </xf>
    <xf numFmtId="0" fontId="50" fillId="2" borderId="18" xfId="0" applyFont="1" applyFill="1" applyBorder="1" applyAlignment="1">
      <alignment horizontal="center" vertical="center"/>
    </xf>
    <xf numFmtId="3" fontId="51" fillId="0" borderId="18" xfId="1" applyNumberFormat="1" applyFont="1" applyBorder="1"/>
    <xf numFmtId="41" fontId="51" fillId="0" borderId="18" xfId="1" applyFont="1" applyBorder="1"/>
    <xf numFmtId="177" fontId="0" fillId="0" borderId="0" xfId="1" applyNumberFormat="1" applyFont="1"/>
    <xf numFmtId="184" fontId="51" fillId="0" borderId="18" xfId="1" applyNumberFormat="1" applyFont="1" applyBorder="1"/>
    <xf numFmtId="41" fontId="50" fillId="3" borderId="18" xfId="1" applyFont="1" applyFill="1" applyBorder="1"/>
    <xf numFmtId="0" fontId="51" fillId="0" borderId="18" xfId="0" applyFont="1" applyBorder="1" applyAlignment="1">
      <alignment horizontal="center"/>
    </xf>
    <xf numFmtId="41" fontId="0" fillId="0" borderId="0" xfId="0" applyNumberFormat="1" applyFont="1" applyAlignment="1">
      <alignment vertical="center"/>
    </xf>
    <xf numFmtId="0" fontId="51" fillId="0" borderId="18" xfId="0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Font="1"/>
    <xf numFmtId="0" fontId="51" fillId="0" borderId="18" xfId="0" applyFont="1" applyBorder="1" applyAlignment="1">
      <alignment horizontal="center"/>
    </xf>
    <xf numFmtId="0" fontId="50" fillId="3" borderId="18" xfId="0" applyFont="1" applyFill="1" applyBorder="1" applyAlignment="1">
      <alignment horizontal="center"/>
    </xf>
    <xf numFmtId="0" fontId="51" fillId="0" borderId="18" xfId="0" applyFont="1" applyBorder="1" applyAlignment="1">
      <alignment horizontal="center" vertical="center"/>
    </xf>
    <xf numFmtId="0" fontId="50" fillId="2" borderId="18" xfId="0" applyFont="1" applyFill="1" applyBorder="1" applyAlignment="1">
      <alignment horizontal="center" vertical="center"/>
    </xf>
    <xf numFmtId="41" fontId="0" fillId="0" borderId="0" xfId="1" applyFont="1"/>
    <xf numFmtId="0" fontId="0" fillId="0" borderId="0" xfId="0" applyFont="1"/>
    <xf numFmtId="0" fontId="47" fillId="0" borderId="19" xfId="0" applyFont="1" applyBorder="1" applyAlignment="1">
      <alignment horizontal="distributed" vertical="center" indent="1"/>
    </xf>
    <xf numFmtId="0" fontId="47" fillId="0" borderId="11" xfId="0" applyFont="1" applyBorder="1" applyAlignment="1">
      <alignment horizontal="distributed" vertical="center" indent="1"/>
    </xf>
    <xf numFmtId="0" fontId="44" fillId="3" borderId="57" xfId="0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/>
    </xf>
    <xf numFmtId="181" fontId="44" fillId="3" borderId="29" xfId="0" applyNumberFormat="1" applyFont="1" applyFill="1" applyBorder="1" applyAlignment="1">
      <alignment horizontal="center" vertical="center"/>
    </xf>
    <xf numFmtId="181" fontId="44" fillId="3" borderId="34" xfId="0" applyNumberFormat="1" applyFont="1" applyFill="1" applyBorder="1" applyAlignment="1">
      <alignment horizontal="center" vertical="center"/>
    </xf>
    <xf numFmtId="180" fontId="44" fillId="3" borderId="22" xfId="1" applyNumberFormat="1" applyFont="1" applyFill="1" applyBorder="1" applyAlignment="1">
      <alignment vertical="center"/>
    </xf>
    <xf numFmtId="180" fontId="44" fillId="3" borderId="48" xfId="1" applyNumberFormat="1" applyFont="1" applyFill="1" applyBorder="1" applyAlignment="1">
      <alignment vertical="center"/>
    </xf>
    <xf numFmtId="0" fontId="47" fillId="0" borderId="40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4" fillId="3" borderId="18" xfId="0" applyFont="1" applyFill="1" applyBorder="1" applyAlignment="1">
      <alignment horizontal="center" vertical="center"/>
    </xf>
    <xf numFmtId="0" fontId="44" fillId="3" borderId="46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44" fillId="3" borderId="40" xfId="0" applyFont="1" applyFill="1" applyBorder="1" applyAlignment="1">
      <alignment horizontal="center" vertical="center"/>
    </xf>
    <xf numFmtId="0" fontId="47" fillId="0" borderId="60" xfId="0" applyFont="1" applyBorder="1" applyAlignment="1">
      <alignment horizontal="distributed" vertical="center" indent="1"/>
    </xf>
    <xf numFmtId="0" fontId="47" fillId="0" borderId="22" xfId="0" applyFont="1" applyBorder="1" applyAlignment="1">
      <alignment horizontal="distributed" vertical="center" indent="1"/>
    </xf>
    <xf numFmtId="0" fontId="47" fillId="0" borderId="40" xfId="0" applyFont="1" applyBorder="1" applyAlignment="1">
      <alignment horizontal="distributed" vertical="center" indent="1"/>
    </xf>
    <xf numFmtId="0" fontId="47" fillId="0" borderId="18" xfId="0" applyFont="1" applyBorder="1" applyAlignment="1">
      <alignment horizontal="distributed" vertical="center" indent="1"/>
    </xf>
    <xf numFmtId="182" fontId="47" fillId="0" borderId="22" xfId="1" applyNumberFormat="1" applyFont="1" applyBorder="1" applyAlignment="1">
      <alignment horizontal="center" vertical="center"/>
    </xf>
    <xf numFmtId="182" fontId="47" fillId="0" borderId="20" xfId="1" applyNumberFormat="1" applyFont="1" applyBorder="1" applyAlignment="1">
      <alignment horizontal="center" vertical="center"/>
    </xf>
    <xf numFmtId="41" fontId="47" fillId="0" borderId="22" xfId="1" applyFont="1" applyBorder="1" applyAlignment="1">
      <alignment vertical="center"/>
    </xf>
    <xf numFmtId="41" fontId="47" fillId="0" borderId="18" xfId="1" applyFont="1" applyBorder="1" applyAlignment="1">
      <alignment vertical="center"/>
    </xf>
    <xf numFmtId="180" fontId="47" fillId="0" borderId="18" xfId="1" applyNumberFormat="1" applyFont="1" applyBorder="1" applyAlignment="1">
      <alignment vertical="center"/>
    </xf>
    <xf numFmtId="41" fontId="44" fillId="3" borderId="22" xfId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4" fillId="3" borderId="55" xfId="0" applyFont="1" applyFill="1" applyBorder="1" applyAlignment="1">
      <alignment horizontal="center" vertical="center"/>
    </xf>
    <xf numFmtId="0" fontId="44" fillId="3" borderId="35" xfId="0" applyFont="1" applyFill="1" applyBorder="1" applyAlignment="1">
      <alignment horizontal="center" vertical="center"/>
    </xf>
    <xf numFmtId="182" fontId="47" fillId="0" borderId="14" xfId="1" applyNumberFormat="1" applyFont="1" applyBorder="1" applyAlignment="1">
      <alignment horizontal="center" vertical="center"/>
    </xf>
    <xf numFmtId="182" fontId="47" fillId="0" borderId="11" xfId="1" applyNumberFormat="1" applyFont="1" applyBorder="1" applyAlignment="1">
      <alignment horizontal="center" vertical="center"/>
    </xf>
    <xf numFmtId="41" fontId="47" fillId="0" borderId="56" xfId="1" applyFont="1" applyBorder="1" applyAlignment="1">
      <alignment vertical="center"/>
    </xf>
    <xf numFmtId="41" fontId="47" fillId="0" borderId="29" xfId="1" applyFont="1" applyBorder="1" applyAlignment="1">
      <alignment vertical="center"/>
    </xf>
    <xf numFmtId="41" fontId="47" fillId="0" borderId="11" xfId="1" applyFont="1" applyBorder="1" applyAlignment="1">
      <alignment vertical="center"/>
    </xf>
    <xf numFmtId="182" fontId="47" fillId="0" borderId="18" xfId="1" applyNumberFormat="1" applyFont="1" applyBorder="1" applyAlignment="1">
      <alignment vertical="center"/>
    </xf>
    <xf numFmtId="0" fontId="0" fillId="0" borderId="0" xfId="0"/>
    <xf numFmtId="0" fontId="44" fillId="3" borderId="39" xfId="0" applyFont="1" applyFill="1" applyBorder="1" applyAlignment="1">
      <alignment horizontal="center" vertical="center"/>
    </xf>
    <xf numFmtId="0" fontId="44" fillId="3" borderId="28" xfId="0" applyFont="1" applyFill="1" applyBorder="1" applyAlignment="1">
      <alignment horizontal="center" vertical="center"/>
    </xf>
    <xf numFmtId="41" fontId="47" fillId="0" borderId="13" xfId="1" applyFont="1" applyBorder="1" applyAlignment="1">
      <alignment horizontal="center" vertical="center"/>
    </xf>
    <xf numFmtId="41" fontId="47" fillId="0" borderId="10" xfId="1" applyFont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182" fontId="47" fillId="0" borderId="28" xfId="1" applyNumberFormat="1" applyFont="1" applyBorder="1" applyAlignment="1">
      <alignment vertical="center"/>
    </xf>
    <xf numFmtId="41" fontId="9" fillId="0" borderId="0" xfId="1" applyFont="1" applyAlignment="1">
      <alignment vertical="center"/>
    </xf>
    <xf numFmtId="0" fontId="44" fillId="3" borderId="59" xfId="0" applyFont="1" applyFill="1" applyBorder="1" applyAlignment="1">
      <alignment horizontal="center" vertical="center"/>
    </xf>
    <xf numFmtId="0" fontId="44" fillId="3" borderId="24" xfId="0" applyFont="1" applyFill="1" applyBorder="1" applyAlignment="1">
      <alignment horizontal="center" vertical="center"/>
    </xf>
    <xf numFmtId="0" fontId="44" fillId="3" borderId="51" xfId="0" applyFont="1" applyFill="1" applyBorder="1" applyAlignment="1">
      <alignment horizontal="center" vertical="center"/>
    </xf>
    <xf numFmtId="0" fontId="44" fillId="3" borderId="56" xfId="0" applyFont="1" applyFill="1" applyBorder="1" applyAlignment="1">
      <alignment horizontal="center" vertical="center"/>
    </xf>
    <xf numFmtId="0" fontId="44" fillId="3" borderId="29" xfId="0" applyFont="1" applyFill="1" applyBorder="1" applyAlignment="1">
      <alignment horizontal="center" vertical="center"/>
    </xf>
    <xf numFmtId="182" fontId="47" fillId="0" borderId="20" xfId="1" applyNumberFormat="1" applyFont="1" applyBorder="1" applyAlignment="1">
      <alignment vertical="center"/>
    </xf>
    <xf numFmtId="41" fontId="9" fillId="0" borderId="0" xfId="1" applyFont="1"/>
    <xf numFmtId="41" fontId="44" fillId="0" borderId="18" xfId="1" applyFont="1" applyBorder="1" applyAlignment="1">
      <alignment vertical="center"/>
    </xf>
    <xf numFmtId="0" fontId="44" fillId="3" borderId="34" xfId="0" applyFont="1" applyFill="1" applyBorder="1" applyAlignment="1">
      <alignment horizontal="center" vertical="center"/>
    </xf>
    <xf numFmtId="41" fontId="44" fillId="3" borderId="26" xfId="1" applyFont="1" applyFill="1" applyBorder="1" applyAlignment="1">
      <alignment vertical="center"/>
    </xf>
    <xf numFmtId="0" fontId="47" fillId="0" borderId="57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41" fontId="47" fillId="0" borderId="56" xfId="1" applyFont="1" applyBorder="1" applyAlignment="1">
      <alignment horizontal="center" vertical="center"/>
    </xf>
    <xf numFmtId="41" fontId="47" fillId="0" borderId="29" xfId="1" applyFont="1" applyBorder="1" applyAlignment="1">
      <alignment horizontal="center" vertical="center"/>
    </xf>
    <xf numFmtId="41" fontId="47" fillId="0" borderId="56" xfId="1" applyFont="1" applyBorder="1" applyAlignment="1">
      <alignment horizontal="right" vertical="center"/>
    </xf>
    <xf numFmtId="41" fontId="47" fillId="0" borderId="29" xfId="1" applyFont="1" applyBorder="1" applyAlignment="1">
      <alignment horizontal="right" vertical="center"/>
    </xf>
    <xf numFmtId="0" fontId="47" fillId="0" borderId="61" xfId="0" quotePrefix="1" applyFont="1" applyBorder="1" applyAlignment="1">
      <alignment horizontal="left" vertical="center" indent="3"/>
    </xf>
    <xf numFmtId="0" fontId="47" fillId="0" borderId="52" xfId="0" applyFont="1" applyBorder="1" applyAlignment="1">
      <alignment horizontal="left" vertical="center" indent="3"/>
    </xf>
    <xf numFmtId="0" fontId="47" fillId="0" borderId="62" xfId="0" quotePrefix="1" applyFont="1" applyBorder="1" applyAlignment="1">
      <alignment horizontal="left" vertical="center" indent="3"/>
    </xf>
    <xf numFmtId="0" fontId="47" fillId="0" borderId="50" xfId="0" applyFont="1" applyBorder="1" applyAlignment="1">
      <alignment horizontal="left" vertical="center" indent="3"/>
    </xf>
    <xf numFmtId="41" fontId="47" fillId="0" borderId="63" xfId="1" applyFont="1" applyFill="1" applyBorder="1" applyAlignment="1">
      <alignment horizontal="center" vertical="center"/>
    </xf>
    <xf numFmtId="41" fontId="47" fillId="0" borderId="52" xfId="1" applyFont="1" applyFill="1" applyBorder="1" applyAlignment="1">
      <alignment horizontal="center" vertical="center"/>
    </xf>
    <xf numFmtId="41" fontId="47" fillId="0" borderId="64" xfId="1" applyFont="1" applyBorder="1" applyAlignment="1">
      <alignment horizontal="center" vertical="center"/>
    </xf>
    <xf numFmtId="41" fontId="47" fillId="0" borderId="50" xfId="1" applyFont="1" applyBorder="1" applyAlignment="1">
      <alignment horizontal="center" vertical="center"/>
    </xf>
    <xf numFmtId="182" fontId="44" fillId="3" borderId="48" xfId="1" applyNumberFormat="1" applyFont="1" applyFill="1" applyBorder="1" applyAlignment="1">
      <alignment vertical="center"/>
    </xf>
    <xf numFmtId="180" fontId="47" fillId="0" borderId="22" xfId="1" applyNumberFormat="1" applyFont="1" applyBorder="1" applyAlignment="1">
      <alignment vertical="center"/>
    </xf>
    <xf numFmtId="180" fontId="47" fillId="0" borderId="20" xfId="1" applyNumberFormat="1" applyFont="1" applyBorder="1" applyAlignment="1">
      <alignment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66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180" fontId="18" fillId="0" borderId="22" xfId="1" applyNumberFormat="1" applyFont="1" applyBorder="1" applyAlignment="1">
      <alignment horizontal="right" vertical="center"/>
    </xf>
    <xf numFmtId="180" fontId="18" fillId="0" borderId="20" xfId="1" applyNumberFormat="1" applyFont="1" applyBorder="1" applyAlignment="1">
      <alignment horizontal="right" vertical="center"/>
    </xf>
    <xf numFmtId="180" fontId="17" fillId="3" borderId="22" xfId="1" applyNumberFormat="1" applyFont="1" applyFill="1" applyBorder="1" applyAlignment="1">
      <alignment horizontal="right" vertical="center"/>
    </xf>
    <xf numFmtId="180" fontId="17" fillId="3" borderId="48" xfId="1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1" fontId="18" fillId="0" borderId="18" xfId="1" applyFont="1" applyBorder="1" applyAlignment="1">
      <alignment horizontal="center" vertical="center"/>
    </xf>
    <xf numFmtId="180" fontId="17" fillId="3" borderId="18" xfId="1" applyNumberFormat="1" applyFont="1" applyFill="1" applyBorder="1" applyAlignment="1">
      <alignment horizontal="right" vertical="center"/>
    </xf>
    <xf numFmtId="180" fontId="17" fillId="3" borderId="26" xfId="1" applyNumberFormat="1" applyFont="1" applyFill="1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4" fontId="18" fillId="0" borderId="3" xfId="0" quotePrefix="1" applyNumberFormat="1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14" fontId="18" fillId="0" borderId="18" xfId="1" quotePrefix="1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4" fontId="18" fillId="0" borderId="18" xfId="0" quotePrefix="1" applyNumberFormat="1" applyFont="1" applyBorder="1" applyAlignment="1">
      <alignment horizontal="center" vertical="center"/>
    </xf>
    <xf numFmtId="0" fontId="18" fillId="0" borderId="18" xfId="0" quotePrefix="1" applyFont="1" applyBorder="1" applyAlignment="1">
      <alignment horizontal="center" vertical="center"/>
    </xf>
    <xf numFmtId="182" fontId="18" fillId="0" borderId="18" xfId="1" applyNumberFormat="1" applyFont="1" applyBorder="1" applyAlignment="1">
      <alignment vertical="center"/>
    </xf>
    <xf numFmtId="180" fontId="18" fillId="0" borderId="18" xfId="1" applyNumberFormat="1" applyFont="1" applyBorder="1" applyAlignment="1">
      <alignment horizontal="right" vertical="center"/>
    </xf>
    <xf numFmtId="41" fontId="17" fillId="3" borderId="53" xfId="1" applyFont="1" applyFill="1" applyBorder="1" applyAlignment="1">
      <alignment horizontal="center" vertical="center"/>
    </xf>
    <xf numFmtId="41" fontId="17" fillId="3" borderId="54" xfId="1" applyFont="1" applyFill="1" applyBorder="1" applyAlignment="1">
      <alignment horizontal="center" vertical="center"/>
    </xf>
    <xf numFmtId="41" fontId="17" fillId="3" borderId="66" xfId="1" applyFont="1" applyFill="1" applyBorder="1" applyAlignment="1">
      <alignment horizontal="center" vertical="center"/>
    </xf>
    <xf numFmtId="41" fontId="17" fillId="3" borderId="67" xfId="1" applyFont="1" applyFill="1" applyBorder="1" applyAlignment="1">
      <alignment horizontal="center" vertical="center"/>
    </xf>
    <xf numFmtId="41" fontId="17" fillId="3" borderId="58" xfId="1" applyFont="1" applyFill="1" applyBorder="1" applyAlignment="1">
      <alignment horizontal="center" vertical="center"/>
    </xf>
    <xf numFmtId="41" fontId="17" fillId="3" borderId="1" xfId="1" applyFont="1" applyFill="1" applyBorder="1" applyAlignment="1">
      <alignment horizontal="center" vertical="center"/>
    </xf>
    <xf numFmtId="41" fontId="18" fillId="0" borderId="28" xfId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181" fontId="17" fillId="3" borderId="29" xfId="0" applyNumberFormat="1" applyFont="1" applyFill="1" applyBorder="1" applyAlignment="1">
      <alignment horizontal="center" vertical="center"/>
    </xf>
    <xf numFmtId="181" fontId="17" fillId="3" borderId="34" xfId="0" applyNumberFormat="1" applyFont="1" applyFill="1" applyBorder="1" applyAlignment="1">
      <alignment horizontal="center" vertical="center"/>
    </xf>
    <xf numFmtId="182" fontId="17" fillId="3" borderId="18" xfId="1" applyNumberFormat="1" applyFont="1" applyFill="1" applyBorder="1" applyAlignment="1">
      <alignment vertical="center"/>
    </xf>
    <xf numFmtId="182" fontId="17" fillId="3" borderId="26" xfId="1" applyNumberFormat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14" fontId="18" fillId="0" borderId="11" xfId="0" quotePrefix="1" applyNumberFormat="1" applyFont="1" applyBorder="1" applyAlignment="1">
      <alignment horizontal="center" vertical="center"/>
    </xf>
    <xf numFmtId="182" fontId="18" fillId="0" borderId="11" xfId="1" applyNumberFormat="1" applyFont="1" applyBorder="1" applyAlignment="1">
      <alignment vertical="center"/>
    </xf>
    <xf numFmtId="14" fontId="18" fillId="0" borderId="14" xfId="0" quotePrefix="1" applyNumberFormat="1" applyFont="1" applyBorder="1" applyAlignment="1">
      <alignment horizontal="center" vertical="center"/>
    </xf>
    <xf numFmtId="182" fontId="18" fillId="0" borderId="3" xfId="1" applyNumberFormat="1" applyFont="1" applyBorder="1" applyAlignment="1">
      <alignment horizontal="center" vertical="center"/>
    </xf>
    <xf numFmtId="182" fontId="18" fillId="0" borderId="11" xfId="1" applyNumberFormat="1" applyFont="1" applyBorder="1" applyAlignment="1">
      <alignment horizontal="center" vertical="center"/>
    </xf>
    <xf numFmtId="182" fontId="18" fillId="0" borderId="14" xfId="1" applyNumberFormat="1" applyFont="1" applyBorder="1" applyAlignment="1">
      <alignment horizontal="center" vertical="center"/>
    </xf>
    <xf numFmtId="180" fontId="18" fillId="0" borderId="43" xfId="1" applyNumberFormat="1" applyFont="1" applyBorder="1" applyAlignment="1">
      <alignment horizontal="right" vertical="center"/>
    </xf>
    <xf numFmtId="180" fontId="18" fillId="0" borderId="3" xfId="1" applyNumberFormat="1" applyFont="1" applyBorder="1" applyAlignment="1">
      <alignment horizontal="right" vertical="center"/>
    </xf>
    <xf numFmtId="180" fontId="18" fillId="0" borderId="11" xfId="1" applyNumberFormat="1" applyFont="1" applyBorder="1" applyAlignment="1">
      <alignment horizontal="right" vertical="center"/>
    </xf>
    <xf numFmtId="180" fontId="18" fillId="0" borderId="14" xfId="1" applyNumberFormat="1" applyFont="1" applyBorder="1" applyAlignment="1">
      <alignment horizontal="right" vertical="center"/>
    </xf>
    <xf numFmtId="180" fontId="17" fillId="3" borderId="18" xfId="0" applyNumberFormat="1" applyFont="1" applyFill="1" applyBorder="1" applyAlignment="1">
      <alignment vertical="center"/>
    </xf>
    <xf numFmtId="180" fontId="17" fillId="3" borderId="26" xfId="0" applyNumberFormat="1" applyFont="1" applyFill="1" applyBorder="1" applyAlignment="1">
      <alignment vertical="center"/>
    </xf>
    <xf numFmtId="180" fontId="18" fillId="0" borderId="18" xfId="0" applyNumberFormat="1" applyFont="1" applyBorder="1" applyAlignment="1">
      <alignment vertical="center"/>
    </xf>
    <xf numFmtId="180" fontId="18" fillId="0" borderId="11" xfId="0" applyNumberFormat="1" applyFont="1" applyBorder="1" applyAlignment="1">
      <alignment vertical="center"/>
    </xf>
    <xf numFmtId="0" fontId="17" fillId="3" borderId="65" xfId="0" applyFont="1" applyFill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  <xf numFmtId="41" fontId="18" fillId="0" borderId="10" xfId="1" applyFont="1" applyBorder="1" applyAlignment="1">
      <alignment horizontal="center" vertical="center"/>
    </xf>
    <xf numFmtId="41" fontId="18" fillId="0" borderId="13" xfId="1" applyFont="1" applyBorder="1" applyAlignment="1">
      <alignment horizontal="center" vertical="center"/>
    </xf>
    <xf numFmtId="41" fontId="18" fillId="0" borderId="3" xfId="1" applyFont="1" applyBorder="1" applyAlignment="1">
      <alignment horizontal="center" vertical="center"/>
    </xf>
    <xf numFmtId="41" fontId="18" fillId="0" borderId="11" xfId="1" applyFont="1" applyBorder="1" applyAlignment="1">
      <alignment horizontal="center" vertical="center"/>
    </xf>
    <xf numFmtId="41" fontId="18" fillId="0" borderId="14" xfId="1" applyFont="1" applyBorder="1" applyAlignment="1">
      <alignment horizontal="center" vertical="center"/>
    </xf>
    <xf numFmtId="14" fontId="18" fillId="0" borderId="3" xfId="1" quotePrefix="1" applyNumberFormat="1" applyFont="1" applyBorder="1" applyAlignment="1">
      <alignment horizontal="center" vertical="center"/>
    </xf>
    <xf numFmtId="14" fontId="18" fillId="0" borderId="11" xfId="1" quotePrefix="1" applyNumberFormat="1" applyFont="1" applyBorder="1" applyAlignment="1">
      <alignment horizontal="center" vertical="center"/>
    </xf>
    <xf numFmtId="14" fontId="18" fillId="0" borderId="14" xfId="1" quotePrefix="1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7" fillId="0" borderId="28" xfId="0" applyFont="1" applyBorder="1" applyAlignment="1">
      <alignment vertical="center"/>
    </xf>
    <xf numFmtId="0" fontId="47" fillId="0" borderId="40" xfId="0" applyFont="1" applyBorder="1" applyAlignment="1">
      <alignment vertical="center"/>
    </xf>
    <xf numFmtId="0" fontId="44" fillId="3" borderId="30" xfId="0" applyFont="1" applyFill="1" applyBorder="1" applyAlignment="1">
      <alignment horizontal="center" vertical="center"/>
    </xf>
    <xf numFmtId="0" fontId="44" fillId="3" borderId="69" xfId="0" applyFont="1" applyFill="1" applyBorder="1" applyAlignment="1">
      <alignment horizontal="center" vertical="center"/>
    </xf>
    <xf numFmtId="0" fontId="44" fillId="3" borderId="70" xfId="0" applyFont="1" applyFill="1" applyBorder="1" applyAlignment="1">
      <alignment horizontal="center" vertical="center"/>
    </xf>
    <xf numFmtId="0" fontId="44" fillId="3" borderId="71" xfId="0" applyFont="1" applyFill="1" applyBorder="1" applyAlignment="1">
      <alignment horizontal="center" vertical="center"/>
    </xf>
    <xf numFmtId="0" fontId="44" fillId="3" borderId="7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center" vertical="center"/>
    </xf>
    <xf numFmtId="182" fontId="18" fillId="0" borderId="22" xfId="1" applyNumberFormat="1" applyFont="1" applyFill="1" applyBorder="1" applyAlignment="1">
      <alignment horizontal="center" vertical="center"/>
    </xf>
    <xf numFmtId="182" fontId="18" fillId="0" borderId="20" xfId="1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82" fontId="18" fillId="0" borderId="14" xfId="0" applyNumberFormat="1" applyFont="1" applyFill="1" applyBorder="1" applyAlignment="1">
      <alignment horizontal="center" vertical="center"/>
    </xf>
    <xf numFmtId="182" fontId="18" fillId="0" borderId="11" xfId="0" applyNumberFormat="1" applyFont="1" applyFill="1" applyBorder="1" applyAlignment="1">
      <alignment horizontal="center" vertical="center"/>
    </xf>
    <xf numFmtId="182" fontId="18" fillId="0" borderId="22" xfId="0" applyNumberFormat="1" applyFont="1" applyFill="1" applyBorder="1" applyAlignment="1">
      <alignment horizontal="right" vertical="center"/>
    </xf>
    <xf numFmtId="182" fontId="18" fillId="0" borderId="20" xfId="0" applyNumberFormat="1" applyFont="1" applyFill="1" applyBorder="1" applyAlignment="1">
      <alignment horizontal="right" vertical="center"/>
    </xf>
    <xf numFmtId="14" fontId="17" fillId="3" borderId="53" xfId="0" applyNumberFormat="1" applyFont="1" applyFill="1" applyBorder="1" applyAlignment="1">
      <alignment horizontal="center" vertical="center"/>
    </xf>
    <xf numFmtId="14" fontId="17" fillId="3" borderId="66" xfId="0" applyNumberFormat="1" applyFont="1" applyFill="1" applyBorder="1" applyAlignment="1">
      <alignment horizontal="center" vertical="center"/>
    </xf>
    <xf numFmtId="14" fontId="17" fillId="3" borderId="67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41" fontId="18" fillId="0" borderId="22" xfId="1" applyFont="1" applyFill="1" applyBorder="1" applyAlignment="1">
      <alignment horizontal="center" vertical="center"/>
    </xf>
    <xf numFmtId="41" fontId="18" fillId="0" borderId="20" xfId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41" fontId="18" fillId="0" borderId="14" xfId="1" applyFont="1" applyFill="1" applyBorder="1" applyAlignment="1">
      <alignment horizontal="center" vertical="center"/>
    </xf>
    <xf numFmtId="41" fontId="18" fillId="0" borderId="11" xfId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14" fontId="18" fillId="0" borderId="18" xfId="0" quotePrefix="1" applyNumberFormat="1" applyFont="1" applyFill="1" applyBorder="1" applyAlignment="1">
      <alignment horizontal="center" vertical="center"/>
    </xf>
    <xf numFmtId="14" fontId="18" fillId="0" borderId="18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182" fontId="18" fillId="0" borderId="18" xfId="1" applyNumberFormat="1" applyFont="1" applyFill="1" applyBorder="1" applyAlignment="1">
      <alignment vertical="center"/>
    </xf>
    <xf numFmtId="182" fontId="18" fillId="0" borderId="18" xfId="0" applyNumberFormat="1" applyFont="1" applyFill="1" applyBorder="1" applyAlignment="1">
      <alignment vertical="center"/>
    </xf>
    <xf numFmtId="0" fontId="44" fillId="0" borderId="57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8" xfId="0" applyFont="1" applyBorder="1" applyAlignment="1">
      <alignment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quotePrefix="1" applyFont="1"/>
  </cellXfs>
  <cellStyles count="679">
    <cellStyle name="20% - 강조색1 2" xfId="4"/>
    <cellStyle name="20% - 강조색1 3" xfId="5"/>
    <cellStyle name="20% - 강조색1 4" xfId="6"/>
    <cellStyle name="20% - 강조색1 5" xfId="7"/>
    <cellStyle name="20% - 강조색2 2" xfId="8"/>
    <cellStyle name="20% - 강조색2 3" xfId="9"/>
    <cellStyle name="20% - 강조색2 4" xfId="10"/>
    <cellStyle name="20% - 강조색2 5" xfId="11"/>
    <cellStyle name="20% - 강조색3 2" xfId="12"/>
    <cellStyle name="20% - 강조색3 3" xfId="13"/>
    <cellStyle name="20% - 강조색3 4" xfId="14"/>
    <cellStyle name="20% - 강조색3 5" xfId="15"/>
    <cellStyle name="20% - 강조색4 2" xfId="16"/>
    <cellStyle name="20% - 강조색4 3" xfId="17"/>
    <cellStyle name="20% - 강조색4 4" xfId="18"/>
    <cellStyle name="20% - 강조색4 5" xfId="19"/>
    <cellStyle name="20% - 강조색5 2" xfId="20"/>
    <cellStyle name="20% - 강조색5 3" xfId="21"/>
    <cellStyle name="20% - 강조색5 4" xfId="22"/>
    <cellStyle name="20% - 강조색5 5" xfId="23"/>
    <cellStyle name="20% - 강조색6 2" xfId="24"/>
    <cellStyle name="20% - 강조색6 3" xfId="25"/>
    <cellStyle name="20% - 강조색6 4" xfId="26"/>
    <cellStyle name="20% - 강조색6 5" xfId="27"/>
    <cellStyle name="40% - 강조색1 2" xfId="28"/>
    <cellStyle name="40% - 강조색1 3" xfId="29"/>
    <cellStyle name="40% - 강조색1 4" xfId="30"/>
    <cellStyle name="40% - 강조색1 5" xfId="31"/>
    <cellStyle name="40% - 강조색2 2" xfId="32"/>
    <cellStyle name="40% - 강조색2 3" xfId="33"/>
    <cellStyle name="40% - 강조색2 4" xfId="34"/>
    <cellStyle name="40% - 강조색2 5" xfId="35"/>
    <cellStyle name="40% - 강조색3 2" xfId="36"/>
    <cellStyle name="40% - 강조색3 3" xfId="37"/>
    <cellStyle name="40% - 강조색3 4" xfId="38"/>
    <cellStyle name="40% - 강조색3 5" xfId="39"/>
    <cellStyle name="40% - 강조색4 2" xfId="40"/>
    <cellStyle name="40% - 강조색4 3" xfId="41"/>
    <cellStyle name="40% - 강조색4 4" xfId="42"/>
    <cellStyle name="40% - 강조색4 5" xfId="43"/>
    <cellStyle name="40% - 강조색5 2" xfId="44"/>
    <cellStyle name="40% - 강조색5 3" xfId="45"/>
    <cellStyle name="40% - 강조색5 4" xfId="46"/>
    <cellStyle name="40% - 강조색5 5" xfId="47"/>
    <cellStyle name="40% - 강조색6 2" xfId="48"/>
    <cellStyle name="40% - 강조색6 3" xfId="49"/>
    <cellStyle name="40% - 강조색6 4" xfId="50"/>
    <cellStyle name="40% - 강조색6 5" xfId="51"/>
    <cellStyle name="60% - 강조색1 2" xfId="52"/>
    <cellStyle name="60% - 강조색1 3" xfId="53"/>
    <cellStyle name="60% - 강조색1 4" xfId="54"/>
    <cellStyle name="60% - 강조색1 5" xfId="55"/>
    <cellStyle name="60% - 강조색2 2" xfId="56"/>
    <cellStyle name="60% - 강조색2 3" xfId="57"/>
    <cellStyle name="60% - 강조색2 4" xfId="58"/>
    <cellStyle name="60% - 강조색2 5" xfId="59"/>
    <cellStyle name="60% - 강조색3 2" xfId="60"/>
    <cellStyle name="60% - 강조색3 3" xfId="61"/>
    <cellStyle name="60% - 강조색3 4" xfId="62"/>
    <cellStyle name="60% - 강조색3 5" xfId="63"/>
    <cellStyle name="60% - 강조색4 2" xfId="64"/>
    <cellStyle name="60% - 강조색4 3" xfId="65"/>
    <cellStyle name="60% - 강조색4 4" xfId="66"/>
    <cellStyle name="60% - 강조색4 5" xfId="67"/>
    <cellStyle name="60% - 강조색5 2" xfId="68"/>
    <cellStyle name="60% - 강조색5 3" xfId="69"/>
    <cellStyle name="60% - 강조색5 4" xfId="70"/>
    <cellStyle name="60% - 강조색5 5" xfId="71"/>
    <cellStyle name="60% - 강조색6 2" xfId="72"/>
    <cellStyle name="60% - 강조색6 3" xfId="73"/>
    <cellStyle name="60% - 강조색6 4" xfId="74"/>
    <cellStyle name="60% - 강조색6 5" xfId="75"/>
    <cellStyle name="강조색1 2" xfId="76"/>
    <cellStyle name="강조색1 3" xfId="77"/>
    <cellStyle name="강조색1 4" xfId="78"/>
    <cellStyle name="강조색1 5" xfId="79"/>
    <cellStyle name="강조색2 2" xfId="80"/>
    <cellStyle name="강조색2 3" xfId="81"/>
    <cellStyle name="강조색2 4" xfId="82"/>
    <cellStyle name="강조색2 5" xfId="83"/>
    <cellStyle name="강조색3 2" xfId="84"/>
    <cellStyle name="강조색3 3" xfId="85"/>
    <cellStyle name="강조색3 4" xfId="86"/>
    <cellStyle name="강조색3 5" xfId="87"/>
    <cellStyle name="강조색4 2" xfId="88"/>
    <cellStyle name="강조색4 3" xfId="89"/>
    <cellStyle name="강조색4 4" xfId="90"/>
    <cellStyle name="강조색4 5" xfId="91"/>
    <cellStyle name="강조색5 2" xfId="92"/>
    <cellStyle name="강조색5 3" xfId="93"/>
    <cellStyle name="강조색5 4" xfId="94"/>
    <cellStyle name="강조색5 5" xfId="95"/>
    <cellStyle name="강조색6 2" xfId="96"/>
    <cellStyle name="강조색6 3" xfId="97"/>
    <cellStyle name="강조색6 4" xfId="98"/>
    <cellStyle name="강조색6 5" xfId="99"/>
    <cellStyle name="경고문 2" xfId="100"/>
    <cellStyle name="경고문 3" xfId="101"/>
    <cellStyle name="경고문 4" xfId="102"/>
    <cellStyle name="경고문 5" xfId="103"/>
    <cellStyle name="계산 2" xfId="104"/>
    <cellStyle name="계산 3" xfId="105"/>
    <cellStyle name="계산 4" xfId="106"/>
    <cellStyle name="계산 5" xfId="107"/>
    <cellStyle name="나쁨 2" xfId="108"/>
    <cellStyle name="나쁨 3" xfId="109"/>
    <cellStyle name="나쁨 4" xfId="110"/>
    <cellStyle name="나쁨 5" xfId="111"/>
    <cellStyle name="메모 2" xfId="112"/>
    <cellStyle name="메모 3" xfId="113"/>
    <cellStyle name="메모 4" xfId="114"/>
    <cellStyle name="메모 5" xfId="115"/>
    <cellStyle name="백분율 2" xfId="116"/>
    <cellStyle name="백분율 3" xfId="479"/>
    <cellStyle name="보통 2" xfId="117"/>
    <cellStyle name="보통 3" xfId="118"/>
    <cellStyle name="보통 4" xfId="119"/>
    <cellStyle name="보통 5" xfId="120"/>
    <cellStyle name="설명 텍스트 2" xfId="121"/>
    <cellStyle name="설명 텍스트 3" xfId="122"/>
    <cellStyle name="설명 텍스트 4" xfId="123"/>
    <cellStyle name="설명 텍스트 5" xfId="124"/>
    <cellStyle name="셀 확인 2" xfId="125"/>
    <cellStyle name="셀 확인 3" xfId="126"/>
    <cellStyle name="셀 확인 4" xfId="127"/>
    <cellStyle name="셀 확인 5" xfId="128"/>
    <cellStyle name="쉼표 [0]" xfId="1" builtinId="6"/>
    <cellStyle name="쉼표 [0] 2" xfId="130"/>
    <cellStyle name="쉼표 [0] 3" xfId="252"/>
    <cellStyle name="쉼표 [0] 4" xfId="273"/>
    <cellStyle name="쉼표 [0] 5" xfId="129"/>
    <cellStyle name="쉼표 [0] 6" xfId="478"/>
    <cellStyle name="연결된 셀 2" xfId="131"/>
    <cellStyle name="연결된 셀 3" xfId="132"/>
    <cellStyle name="연결된 셀 4" xfId="133"/>
    <cellStyle name="연결된 셀 5" xfId="134"/>
    <cellStyle name="요약 2" xfId="135"/>
    <cellStyle name="요약 3" xfId="136"/>
    <cellStyle name="요약 4" xfId="137"/>
    <cellStyle name="요약 5" xfId="138"/>
    <cellStyle name="입력 2" xfId="139"/>
    <cellStyle name="입력 3" xfId="140"/>
    <cellStyle name="입력 4" xfId="141"/>
    <cellStyle name="입력 5" xfId="142"/>
    <cellStyle name="제목 1 2" xfId="143"/>
    <cellStyle name="제목 1 3" xfId="144"/>
    <cellStyle name="제목 1 4" xfId="145"/>
    <cellStyle name="제목 1 5" xfId="146"/>
    <cellStyle name="제목 2 2" xfId="147"/>
    <cellStyle name="제목 2 3" xfId="148"/>
    <cellStyle name="제목 2 4" xfId="149"/>
    <cellStyle name="제목 2 5" xfId="150"/>
    <cellStyle name="제목 3 2" xfId="151"/>
    <cellStyle name="제목 3 3" xfId="152"/>
    <cellStyle name="제목 3 4" xfId="153"/>
    <cellStyle name="제목 3 5" xfId="154"/>
    <cellStyle name="제목 4 2" xfId="155"/>
    <cellStyle name="제목 4 3" xfId="156"/>
    <cellStyle name="제목 4 4" xfId="157"/>
    <cellStyle name="제목 4 5" xfId="158"/>
    <cellStyle name="제목 5" xfId="159"/>
    <cellStyle name="제목 6" xfId="160"/>
    <cellStyle name="제목 7" xfId="161"/>
    <cellStyle name="제목 8" xfId="162"/>
    <cellStyle name="좋음 2" xfId="163"/>
    <cellStyle name="좋음 3" xfId="164"/>
    <cellStyle name="좋음 4" xfId="165"/>
    <cellStyle name="좋음 5" xfId="166"/>
    <cellStyle name="출력 2" xfId="167"/>
    <cellStyle name="출력 3" xfId="168"/>
    <cellStyle name="출력 4" xfId="169"/>
    <cellStyle name="출력 5" xfId="170"/>
    <cellStyle name="통화 [0]" xfId="2" builtinId="7"/>
    <cellStyle name="통화 [0] 2" xfId="477"/>
    <cellStyle name="표준" xfId="0" builtinId="0"/>
    <cellStyle name="표준 10" xfId="220"/>
    <cellStyle name="표준 100" xfId="270"/>
    <cellStyle name="표준 101" xfId="271"/>
    <cellStyle name="표준 101 10" xfId="483"/>
    <cellStyle name="표준 101 2" xfId="275"/>
    <cellStyle name="표준 101 2 2" xfId="278"/>
    <cellStyle name="표준 101 2 2 2" xfId="282"/>
    <cellStyle name="표준 101 2 2 2 2" xfId="294"/>
    <cellStyle name="표준 101 2 2 2 2 2" xfId="319"/>
    <cellStyle name="표준 101 2 2 2 2 2 2" xfId="368"/>
    <cellStyle name="표준 101 2 2 2 2 2 2 2" xfId="464"/>
    <cellStyle name="표준 101 2 2 2 2 2 2 2 2" xfId="670"/>
    <cellStyle name="표준 101 2 2 2 2 2 2 3" xfId="574"/>
    <cellStyle name="표준 101 2 2 2 2 2 3" xfId="416"/>
    <cellStyle name="표준 101 2 2 2 2 2 3 2" xfId="622"/>
    <cellStyle name="표준 101 2 2 2 2 2 4" xfId="526"/>
    <cellStyle name="표준 101 2 2 2 2 3" xfId="343"/>
    <cellStyle name="표준 101 2 2 2 2 3 2" xfId="440"/>
    <cellStyle name="표준 101 2 2 2 2 3 2 2" xfId="646"/>
    <cellStyle name="표준 101 2 2 2 2 3 3" xfId="550"/>
    <cellStyle name="표준 101 2 2 2 2 4" xfId="392"/>
    <cellStyle name="표준 101 2 2 2 2 4 2" xfId="598"/>
    <cellStyle name="표준 101 2 2 2 2 5" xfId="502"/>
    <cellStyle name="표준 101 2 2 2 3" xfId="307"/>
    <cellStyle name="표준 101 2 2 2 3 2" xfId="356"/>
    <cellStyle name="표준 101 2 2 2 3 2 2" xfId="452"/>
    <cellStyle name="표준 101 2 2 2 3 2 2 2" xfId="658"/>
    <cellStyle name="표준 101 2 2 2 3 2 3" xfId="562"/>
    <cellStyle name="표준 101 2 2 2 3 3" xfId="404"/>
    <cellStyle name="표준 101 2 2 2 3 3 2" xfId="610"/>
    <cellStyle name="표준 101 2 2 2 3 4" xfId="514"/>
    <cellStyle name="표준 101 2 2 2 4" xfId="331"/>
    <cellStyle name="표준 101 2 2 2 4 2" xfId="428"/>
    <cellStyle name="표준 101 2 2 2 4 2 2" xfId="634"/>
    <cellStyle name="표준 101 2 2 2 4 3" xfId="538"/>
    <cellStyle name="표준 101 2 2 2 5" xfId="380"/>
    <cellStyle name="표준 101 2 2 2 5 2" xfId="586"/>
    <cellStyle name="표준 101 2 2 2 6" xfId="490"/>
    <cellStyle name="표준 101 2 2 3" xfId="286"/>
    <cellStyle name="표준 101 2 2 3 2" xfId="298"/>
    <cellStyle name="표준 101 2 2 3 2 2" xfId="323"/>
    <cellStyle name="표준 101 2 2 3 2 2 2" xfId="372"/>
    <cellStyle name="표준 101 2 2 3 2 2 2 2" xfId="468"/>
    <cellStyle name="표준 101 2 2 3 2 2 2 2 2" xfId="674"/>
    <cellStyle name="표준 101 2 2 3 2 2 2 3" xfId="578"/>
    <cellStyle name="표준 101 2 2 3 2 2 3" xfId="420"/>
    <cellStyle name="표준 101 2 2 3 2 2 3 2" xfId="626"/>
    <cellStyle name="표준 101 2 2 3 2 2 4" xfId="530"/>
    <cellStyle name="표준 101 2 2 3 2 3" xfId="347"/>
    <cellStyle name="표준 101 2 2 3 2 3 2" xfId="444"/>
    <cellStyle name="표준 101 2 2 3 2 3 2 2" xfId="650"/>
    <cellStyle name="표준 101 2 2 3 2 3 3" xfId="554"/>
    <cellStyle name="표준 101 2 2 3 2 4" xfId="396"/>
    <cellStyle name="표준 101 2 2 3 2 4 2" xfId="602"/>
    <cellStyle name="표준 101 2 2 3 2 5" xfId="506"/>
    <cellStyle name="표준 101 2 2 3 3" xfId="311"/>
    <cellStyle name="표준 101 2 2 3 3 2" xfId="360"/>
    <cellStyle name="표준 101 2 2 3 3 2 2" xfId="456"/>
    <cellStyle name="표준 101 2 2 3 3 2 2 2" xfId="662"/>
    <cellStyle name="표준 101 2 2 3 3 2 3" xfId="566"/>
    <cellStyle name="표준 101 2 2 3 3 3" xfId="408"/>
    <cellStyle name="표준 101 2 2 3 3 3 2" xfId="614"/>
    <cellStyle name="표준 101 2 2 3 3 4" xfId="518"/>
    <cellStyle name="표준 101 2 2 3 4" xfId="335"/>
    <cellStyle name="표준 101 2 2 3 4 2" xfId="432"/>
    <cellStyle name="표준 101 2 2 3 4 2 2" xfId="638"/>
    <cellStyle name="표준 101 2 2 3 4 3" xfId="542"/>
    <cellStyle name="표준 101 2 2 3 5" xfId="384"/>
    <cellStyle name="표준 101 2 2 3 5 2" xfId="590"/>
    <cellStyle name="표준 101 2 2 3 6" xfId="494"/>
    <cellStyle name="표준 101 2 2 4" xfId="290"/>
    <cellStyle name="표준 101 2 2 4 2" xfId="315"/>
    <cellStyle name="표준 101 2 2 4 2 2" xfId="364"/>
    <cellStyle name="표준 101 2 2 4 2 2 2" xfId="460"/>
    <cellStyle name="표준 101 2 2 4 2 2 2 2" xfId="666"/>
    <cellStyle name="표준 101 2 2 4 2 2 3" xfId="570"/>
    <cellStyle name="표준 101 2 2 4 2 3" xfId="412"/>
    <cellStyle name="표준 101 2 2 4 2 3 2" xfId="618"/>
    <cellStyle name="표준 101 2 2 4 2 4" xfId="522"/>
    <cellStyle name="표준 101 2 2 4 3" xfId="339"/>
    <cellStyle name="표준 101 2 2 4 3 2" xfId="436"/>
    <cellStyle name="표준 101 2 2 4 3 2 2" xfId="642"/>
    <cellStyle name="표준 101 2 2 4 3 3" xfId="546"/>
    <cellStyle name="표준 101 2 2 4 4" xfId="388"/>
    <cellStyle name="표준 101 2 2 4 4 2" xfId="594"/>
    <cellStyle name="표준 101 2 2 4 5" xfId="498"/>
    <cellStyle name="표준 101 2 2 5" xfId="303"/>
    <cellStyle name="표준 101 2 2 5 2" xfId="352"/>
    <cellStyle name="표준 101 2 2 5 2 2" xfId="448"/>
    <cellStyle name="표준 101 2 2 5 2 2 2" xfId="654"/>
    <cellStyle name="표준 101 2 2 5 2 3" xfId="558"/>
    <cellStyle name="표준 101 2 2 5 3" xfId="400"/>
    <cellStyle name="표준 101 2 2 5 3 2" xfId="606"/>
    <cellStyle name="표준 101 2 2 5 4" xfId="510"/>
    <cellStyle name="표준 101 2 2 6" xfId="327"/>
    <cellStyle name="표준 101 2 2 6 2" xfId="424"/>
    <cellStyle name="표준 101 2 2 6 2 2" xfId="630"/>
    <cellStyle name="표준 101 2 2 6 3" xfId="534"/>
    <cellStyle name="표준 101 2 2 7" xfId="376"/>
    <cellStyle name="표준 101 2 2 7 2" xfId="582"/>
    <cellStyle name="표준 101 2 2 8" xfId="486"/>
    <cellStyle name="표준 101 2 3" xfId="280"/>
    <cellStyle name="표준 101 2 3 2" xfId="292"/>
    <cellStyle name="표준 101 2 3 2 2" xfId="317"/>
    <cellStyle name="표준 101 2 3 2 2 2" xfId="366"/>
    <cellStyle name="표준 101 2 3 2 2 2 2" xfId="462"/>
    <cellStyle name="표준 101 2 3 2 2 2 2 2" xfId="668"/>
    <cellStyle name="표준 101 2 3 2 2 2 3" xfId="572"/>
    <cellStyle name="표준 101 2 3 2 2 3" xfId="414"/>
    <cellStyle name="표준 101 2 3 2 2 3 2" xfId="620"/>
    <cellStyle name="표준 101 2 3 2 2 4" xfId="524"/>
    <cellStyle name="표준 101 2 3 2 3" xfId="341"/>
    <cellStyle name="표준 101 2 3 2 3 2" xfId="438"/>
    <cellStyle name="표준 101 2 3 2 3 2 2" xfId="644"/>
    <cellStyle name="표준 101 2 3 2 3 3" xfId="548"/>
    <cellStyle name="표준 101 2 3 2 4" xfId="390"/>
    <cellStyle name="표준 101 2 3 2 4 2" xfId="596"/>
    <cellStyle name="표준 101 2 3 2 5" xfId="500"/>
    <cellStyle name="표준 101 2 3 3" xfId="305"/>
    <cellStyle name="표준 101 2 3 3 2" xfId="354"/>
    <cellStyle name="표준 101 2 3 3 2 2" xfId="450"/>
    <cellStyle name="표준 101 2 3 3 2 2 2" xfId="656"/>
    <cellStyle name="표준 101 2 3 3 2 3" xfId="560"/>
    <cellStyle name="표준 101 2 3 3 3" xfId="402"/>
    <cellStyle name="표준 101 2 3 3 3 2" xfId="608"/>
    <cellStyle name="표준 101 2 3 3 4" xfId="512"/>
    <cellStyle name="표준 101 2 3 4" xfId="329"/>
    <cellStyle name="표준 101 2 3 4 2" xfId="426"/>
    <cellStyle name="표준 101 2 3 4 2 2" xfId="632"/>
    <cellStyle name="표준 101 2 3 4 3" xfId="536"/>
    <cellStyle name="표준 101 2 3 5" xfId="378"/>
    <cellStyle name="표준 101 2 3 5 2" xfId="584"/>
    <cellStyle name="표준 101 2 3 6" xfId="488"/>
    <cellStyle name="표준 101 2 4" xfId="284"/>
    <cellStyle name="표준 101 2 4 2" xfId="296"/>
    <cellStyle name="표준 101 2 4 2 2" xfId="321"/>
    <cellStyle name="표준 101 2 4 2 2 2" xfId="370"/>
    <cellStyle name="표준 101 2 4 2 2 2 2" xfId="466"/>
    <cellStyle name="표준 101 2 4 2 2 2 2 2" xfId="672"/>
    <cellStyle name="표준 101 2 4 2 2 2 3" xfId="576"/>
    <cellStyle name="표준 101 2 4 2 2 3" xfId="418"/>
    <cellStyle name="표준 101 2 4 2 2 3 2" xfId="624"/>
    <cellStyle name="표준 101 2 4 2 2 4" xfId="528"/>
    <cellStyle name="표준 101 2 4 2 3" xfId="345"/>
    <cellStyle name="표준 101 2 4 2 3 2" xfId="442"/>
    <cellStyle name="표준 101 2 4 2 3 2 2" xfId="648"/>
    <cellStyle name="표준 101 2 4 2 3 3" xfId="552"/>
    <cellStyle name="표준 101 2 4 2 4" xfId="394"/>
    <cellStyle name="표준 101 2 4 2 4 2" xfId="600"/>
    <cellStyle name="표준 101 2 4 2 5" xfId="504"/>
    <cellStyle name="표준 101 2 4 3" xfId="309"/>
    <cellStyle name="표준 101 2 4 3 2" xfId="358"/>
    <cellStyle name="표준 101 2 4 3 2 2" xfId="454"/>
    <cellStyle name="표준 101 2 4 3 2 2 2" xfId="660"/>
    <cellStyle name="표준 101 2 4 3 2 3" xfId="564"/>
    <cellStyle name="표준 101 2 4 3 3" xfId="406"/>
    <cellStyle name="표준 101 2 4 3 3 2" xfId="612"/>
    <cellStyle name="표준 101 2 4 3 4" xfId="516"/>
    <cellStyle name="표준 101 2 4 4" xfId="333"/>
    <cellStyle name="표준 101 2 4 4 2" xfId="430"/>
    <cellStyle name="표준 101 2 4 4 2 2" xfId="636"/>
    <cellStyle name="표준 101 2 4 4 3" xfId="540"/>
    <cellStyle name="표준 101 2 4 5" xfId="382"/>
    <cellStyle name="표준 101 2 4 5 2" xfId="588"/>
    <cellStyle name="표준 101 2 4 6" xfId="492"/>
    <cellStyle name="표준 101 2 5" xfId="288"/>
    <cellStyle name="표준 101 2 5 2" xfId="313"/>
    <cellStyle name="표준 101 2 5 2 2" xfId="362"/>
    <cellStyle name="표준 101 2 5 2 2 2" xfId="458"/>
    <cellStyle name="표준 101 2 5 2 2 2 2" xfId="664"/>
    <cellStyle name="표준 101 2 5 2 2 3" xfId="568"/>
    <cellStyle name="표준 101 2 5 2 3" xfId="410"/>
    <cellStyle name="표준 101 2 5 2 3 2" xfId="616"/>
    <cellStyle name="표준 101 2 5 2 4" xfId="520"/>
    <cellStyle name="표준 101 2 5 3" xfId="337"/>
    <cellStyle name="표준 101 2 5 3 2" xfId="434"/>
    <cellStyle name="표준 101 2 5 3 2 2" xfId="640"/>
    <cellStyle name="표준 101 2 5 3 3" xfId="544"/>
    <cellStyle name="표준 101 2 5 4" xfId="386"/>
    <cellStyle name="표준 101 2 5 4 2" xfId="592"/>
    <cellStyle name="표준 101 2 5 5" xfId="496"/>
    <cellStyle name="표준 101 2 6" xfId="301"/>
    <cellStyle name="표준 101 2 6 2" xfId="350"/>
    <cellStyle name="표준 101 2 6 2 2" xfId="446"/>
    <cellStyle name="표준 101 2 6 2 2 2" xfId="652"/>
    <cellStyle name="표준 101 2 6 2 3" xfId="556"/>
    <cellStyle name="표준 101 2 6 3" xfId="398"/>
    <cellStyle name="표준 101 2 6 3 2" xfId="604"/>
    <cellStyle name="표준 101 2 6 4" xfId="508"/>
    <cellStyle name="표준 101 2 7" xfId="325"/>
    <cellStyle name="표준 101 2 7 2" xfId="422"/>
    <cellStyle name="표준 101 2 7 2 2" xfId="628"/>
    <cellStyle name="표준 101 2 7 3" xfId="532"/>
    <cellStyle name="표준 101 2 8" xfId="374"/>
    <cellStyle name="표준 101 2 8 2" xfId="580"/>
    <cellStyle name="표준 101 2 9" xfId="484"/>
    <cellStyle name="표준 101 3" xfId="277"/>
    <cellStyle name="표준 101 3 2" xfId="281"/>
    <cellStyle name="표준 101 3 2 2" xfId="293"/>
    <cellStyle name="표준 101 3 2 2 2" xfId="318"/>
    <cellStyle name="표준 101 3 2 2 2 2" xfId="367"/>
    <cellStyle name="표준 101 3 2 2 2 2 2" xfId="463"/>
    <cellStyle name="표준 101 3 2 2 2 2 2 2" xfId="669"/>
    <cellStyle name="표준 101 3 2 2 2 2 3" xfId="573"/>
    <cellStyle name="표준 101 3 2 2 2 3" xfId="415"/>
    <cellStyle name="표준 101 3 2 2 2 3 2" xfId="621"/>
    <cellStyle name="표준 101 3 2 2 2 4" xfId="525"/>
    <cellStyle name="표준 101 3 2 2 3" xfId="342"/>
    <cellStyle name="표준 101 3 2 2 3 2" xfId="439"/>
    <cellStyle name="표준 101 3 2 2 3 2 2" xfId="645"/>
    <cellStyle name="표준 101 3 2 2 3 3" xfId="549"/>
    <cellStyle name="표준 101 3 2 2 4" xfId="391"/>
    <cellStyle name="표준 101 3 2 2 4 2" xfId="597"/>
    <cellStyle name="표준 101 3 2 2 5" xfId="501"/>
    <cellStyle name="표준 101 3 2 3" xfId="306"/>
    <cellStyle name="표준 101 3 2 3 2" xfId="355"/>
    <cellStyle name="표준 101 3 2 3 2 2" xfId="451"/>
    <cellStyle name="표준 101 3 2 3 2 2 2" xfId="657"/>
    <cellStyle name="표준 101 3 2 3 2 3" xfId="561"/>
    <cellStyle name="표준 101 3 2 3 3" xfId="403"/>
    <cellStyle name="표준 101 3 2 3 3 2" xfId="609"/>
    <cellStyle name="표준 101 3 2 3 4" xfId="513"/>
    <cellStyle name="표준 101 3 2 4" xfId="330"/>
    <cellStyle name="표준 101 3 2 4 2" xfId="427"/>
    <cellStyle name="표준 101 3 2 4 2 2" xfId="633"/>
    <cellStyle name="표준 101 3 2 4 3" xfId="537"/>
    <cellStyle name="표준 101 3 2 5" xfId="379"/>
    <cellStyle name="표준 101 3 2 5 2" xfId="585"/>
    <cellStyle name="표준 101 3 2 6" xfId="489"/>
    <cellStyle name="표준 101 3 3" xfId="285"/>
    <cellStyle name="표준 101 3 3 2" xfId="297"/>
    <cellStyle name="표준 101 3 3 2 2" xfId="322"/>
    <cellStyle name="표준 101 3 3 2 2 2" xfId="371"/>
    <cellStyle name="표준 101 3 3 2 2 2 2" xfId="467"/>
    <cellStyle name="표준 101 3 3 2 2 2 2 2" xfId="673"/>
    <cellStyle name="표준 101 3 3 2 2 2 3" xfId="577"/>
    <cellStyle name="표준 101 3 3 2 2 3" xfId="419"/>
    <cellStyle name="표준 101 3 3 2 2 3 2" xfId="625"/>
    <cellStyle name="표준 101 3 3 2 2 4" xfId="529"/>
    <cellStyle name="표준 101 3 3 2 3" xfId="346"/>
    <cellStyle name="표준 101 3 3 2 3 2" xfId="443"/>
    <cellStyle name="표준 101 3 3 2 3 2 2" xfId="649"/>
    <cellStyle name="표준 101 3 3 2 3 3" xfId="553"/>
    <cellStyle name="표준 101 3 3 2 4" xfId="395"/>
    <cellStyle name="표준 101 3 3 2 4 2" xfId="601"/>
    <cellStyle name="표준 101 3 3 2 5" xfId="505"/>
    <cellStyle name="표준 101 3 3 3" xfId="310"/>
    <cellStyle name="표준 101 3 3 3 2" xfId="359"/>
    <cellStyle name="표준 101 3 3 3 2 2" xfId="455"/>
    <cellStyle name="표준 101 3 3 3 2 2 2" xfId="661"/>
    <cellStyle name="표준 101 3 3 3 2 3" xfId="565"/>
    <cellStyle name="표준 101 3 3 3 3" xfId="407"/>
    <cellStyle name="표준 101 3 3 3 3 2" xfId="613"/>
    <cellStyle name="표준 101 3 3 3 4" xfId="517"/>
    <cellStyle name="표준 101 3 3 4" xfId="334"/>
    <cellStyle name="표준 101 3 3 4 2" xfId="431"/>
    <cellStyle name="표준 101 3 3 4 2 2" xfId="637"/>
    <cellStyle name="표준 101 3 3 4 3" xfId="541"/>
    <cellStyle name="표준 101 3 3 5" xfId="383"/>
    <cellStyle name="표준 101 3 3 5 2" xfId="589"/>
    <cellStyle name="표준 101 3 3 6" xfId="493"/>
    <cellStyle name="표준 101 3 4" xfId="289"/>
    <cellStyle name="표준 101 3 4 2" xfId="314"/>
    <cellStyle name="표준 101 3 4 2 2" xfId="363"/>
    <cellStyle name="표준 101 3 4 2 2 2" xfId="459"/>
    <cellStyle name="표준 101 3 4 2 2 2 2" xfId="665"/>
    <cellStyle name="표준 101 3 4 2 2 3" xfId="569"/>
    <cellStyle name="표준 101 3 4 2 3" xfId="411"/>
    <cellStyle name="표준 101 3 4 2 3 2" xfId="617"/>
    <cellStyle name="표준 101 3 4 2 4" xfId="521"/>
    <cellStyle name="표준 101 3 4 3" xfId="338"/>
    <cellStyle name="표준 101 3 4 3 2" xfId="435"/>
    <cellStyle name="표준 101 3 4 3 2 2" xfId="641"/>
    <cellStyle name="표준 101 3 4 3 3" xfId="545"/>
    <cellStyle name="표준 101 3 4 4" xfId="387"/>
    <cellStyle name="표준 101 3 4 4 2" xfId="593"/>
    <cellStyle name="표준 101 3 4 5" xfId="497"/>
    <cellStyle name="표준 101 3 5" xfId="302"/>
    <cellStyle name="표준 101 3 5 2" xfId="351"/>
    <cellStyle name="표준 101 3 5 2 2" xfId="447"/>
    <cellStyle name="표준 101 3 5 2 2 2" xfId="653"/>
    <cellStyle name="표준 101 3 5 2 3" xfId="557"/>
    <cellStyle name="표준 101 3 5 3" xfId="399"/>
    <cellStyle name="표준 101 3 5 3 2" xfId="605"/>
    <cellStyle name="표준 101 3 5 4" xfId="509"/>
    <cellStyle name="표준 101 3 6" xfId="326"/>
    <cellStyle name="표준 101 3 6 2" xfId="423"/>
    <cellStyle name="표준 101 3 6 2 2" xfId="629"/>
    <cellStyle name="표준 101 3 6 3" xfId="533"/>
    <cellStyle name="표준 101 3 7" xfId="375"/>
    <cellStyle name="표준 101 3 7 2" xfId="581"/>
    <cellStyle name="표준 101 3 8" xfId="485"/>
    <cellStyle name="표준 101 4" xfId="279"/>
    <cellStyle name="표준 101 4 2" xfId="291"/>
    <cellStyle name="표준 101 4 2 2" xfId="316"/>
    <cellStyle name="표준 101 4 2 2 2" xfId="365"/>
    <cellStyle name="표준 101 4 2 2 2 2" xfId="461"/>
    <cellStyle name="표준 101 4 2 2 2 2 2" xfId="667"/>
    <cellStyle name="표준 101 4 2 2 2 3" xfId="571"/>
    <cellStyle name="표준 101 4 2 2 3" xfId="413"/>
    <cellStyle name="표준 101 4 2 2 3 2" xfId="619"/>
    <cellStyle name="표준 101 4 2 2 4" xfId="523"/>
    <cellStyle name="표준 101 4 2 3" xfId="340"/>
    <cellStyle name="표준 101 4 2 3 2" xfId="437"/>
    <cellStyle name="표준 101 4 2 3 2 2" xfId="643"/>
    <cellStyle name="표준 101 4 2 3 3" xfId="547"/>
    <cellStyle name="표준 101 4 2 4" xfId="389"/>
    <cellStyle name="표준 101 4 2 4 2" xfId="595"/>
    <cellStyle name="표준 101 4 2 5" xfId="499"/>
    <cellStyle name="표준 101 4 3" xfId="304"/>
    <cellStyle name="표준 101 4 3 2" xfId="353"/>
    <cellStyle name="표준 101 4 3 2 2" xfId="449"/>
    <cellStyle name="표준 101 4 3 2 2 2" xfId="655"/>
    <cellStyle name="표준 101 4 3 2 3" xfId="559"/>
    <cellStyle name="표준 101 4 3 3" xfId="401"/>
    <cellStyle name="표준 101 4 3 3 2" xfId="607"/>
    <cellStyle name="표준 101 4 3 4" xfId="511"/>
    <cellStyle name="표준 101 4 4" xfId="328"/>
    <cellStyle name="표준 101 4 4 2" xfId="425"/>
    <cellStyle name="표준 101 4 4 2 2" xfId="631"/>
    <cellStyle name="표준 101 4 4 3" xfId="535"/>
    <cellStyle name="표준 101 4 5" xfId="377"/>
    <cellStyle name="표준 101 4 5 2" xfId="583"/>
    <cellStyle name="표준 101 4 6" xfId="487"/>
    <cellStyle name="표준 101 5" xfId="283"/>
    <cellStyle name="표준 101 5 2" xfId="295"/>
    <cellStyle name="표준 101 5 2 2" xfId="320"/>
    <cellStyle name="표준 101 5 2 2 2" xfId="369"/>
    <cellStyle name="표준 101 5 2 2 2 2" xfId="465"/>
    <cellStyle name="표준 101 5 2 2 2 2 2" xfId="671"/>
    <cellStyle name="표준 101 5 2 2 2 3" xfId="575"/>
    <cellStyle name="표준 101 5 2 2 3" xfId="417"/>
    <cellStyle name="표준 101 5 2 2 3 2" xfId="623"/>
    <cellStyle name="표준 101 5 2 2 4" xfId="527"/>
    <cellStyle name="표준 101 5 2 3" xfId="344"/>
    <cellStyle name="표준 101 5 2 3 2" xfId="441"/>
    <cellStyle name="표준 101 5 2 3 2 2" xfId="647"/>
    <cellStyle name="표준 101 5 2 3 3" xfId="551"/>
    <cellStyle name="표준 101 5 2 4" xfId="393"/>
    <cellStyle name="표준 101 5 2 4 2" xfId="599"/>
    <cellStyle name="표준 101 5 2 5" xfId="503"/>
    <cellStyle name="표준 101 5 3" xfId="308"/>
    <cellStyle name="표준 101 5 3 2" xfId="357"/>
    <cellStyle name="표준 101 5 3 2 2" xfId="453"/>
    <cellStyle name="표준 101 5 3 2 2 2" xfId="659"/>
    <cellStyle name="표준 101 5 3 2 3" xfId="563"/>
    <cellStyle name="표준 101 5 3 3" xfId="405"/>
    <cellStyle name="표준 101 5 3 3 2" xfId="611"/>
    <cellStyle name="표준 101 5 3 4" xfId="515"/>
    <cellStyle name="표준 101 5 4" xfId="332"/>
    <cellStyle name="표준 101 5 4 2" xfId="429"/>
    <cellStyle name="표준 101 5 4 2 2" xfId="635"/>
    <cellStyle name="표준 101 5 4 3" xfId="539"/>
    <cellStyle name="표준 101 5 5" xfId="381"/>
    <cellStyle name="표준 101 5 5 2" xfId="587"/>
    <cellStyle name="표준 101 5 6" xfId="491"/>
    <cellStyle name="표준 101 6" xfId="287"/>
    <cellStyle name="표준 101 6 2" xfId="312"/>
    <cellStyle name="표준 101 6 2 2" xfId="361"/>
    <cellStyle name="표준 101 6 2 2 2" xfId="457"/>
    <cellStyle name="표준 101 6 2 2 2 2" xfId="663"/>
    <cellStyle name="표준 101 6 2 2 3" xfId="567"/>
    <cellStyle name="표준 101 6 2 3" xfId="409"/>
    <cellStyle name="표준 101 6 2 3 2" xfId="615"/>
    <cellStyle name="표준 101 6 2 4" xfId="519"/>
    <cellStyle name="표준 101 6 3" xfId="336"/>
    <cellStyle name="표준 101 6 3 2" xfId="433"/>
    <cellStyle name="표준 101 6 3 2 2" xfId="639"/>
    <cellStyle name="표준 101 6 3 3" xfId="543"/>
    <cellStyle name="표준 101 6 4" xfId="385"/>
    <cellStyle name="표준 101 6 4 2" xfId="591"/>
    <cellStyle name="표준 101 6 5" xfId="495"/>
    <cellStyle name="표준 101 7" xfId="300"/>
    <cellStyle name="표준 101 7 2" xfId="349"/>
    <cellStyle name="표준 101 7 2 2" xfId="445"/>
    <cellStyle name="표준 101 7 2 2 2" xfId="651"/>
    <cellStyle name="표준 101 7 2 3" xfId="555"/>
    <cellStyle name="표준 101 7 3" xfId="397"/>
    <cellStyle name="표준 101 7 3 2" xfId="603"/>
    <cellStyle name="표준 101 7 4" xfId="507"/>
    <cellStyle name="표준 101 8" xfId="324"/>
    <cellStyle name="표준 101 8 2" xfId="421"/>
    <cellStyle name="표준 101 8 2 2" xfId="627"/>
    <cellStyle name="표준 101 8 3" xfId="531"/>
    <cellStyle name="표준 101 9" xfId="373"/>
    <cellStyle name="표준 101 9 2" xfId="579"/>
    <cellStyle name="표준 102" xfId="274"/>
    <cellStyle name="표준 102 2" xfId="276"/>
    <cellStyle name="표준 103" xfId="272"/>
    <cellStyle name="표준 104" xfId="299"/>
    <cellStyle name="표준 104 2" xfId="348"/>
    <cellStyle name="표준 105" xfId="3"/>
    <cellStyle name="표준 106" xfId="469"/>
    <cellStyle name="표준 107" xfId="470"/>
    <cellStyle name="표준 108" xfId="471"/>
    <cellStyle name="표준 109" xfId="473"/>
    <cellStyle name="표준 11" xfId="221"/>
    <cellStyle name="표준 110" xfId="474"/>
    <cellStyle name="표준 111" xfId="475"/>
    <cellStyle name="표준 112" xfId="476"/>
    <cellStyle name="표준 112 2" xfId="480"/>
    <cellStyle name="표준 112 3" xfId="675"/>
    <cellStyle name="표준 113" xfId="676"/>
    <cellStyle name="표준 114" xfId="678"/>
    <cellStyle name="표준 115" xfId="677"/>
    <cellStyle name="표준 12" xfId="222"/>
    <cellStyle name="표준 13" xfId="223"/>
    <cellStyle name="표준 14" xfId="224"/>
    <cellStyle name="표준 15" xfId="225"/>
    <cellStyle name="표준 16" xfId="226"/>
    <cellStyle name="표준 17" xfId="227"/>
    <cellStyle name="표준 18" xfId="228"/>
    <cellStyle name="표준 19" xfId="229"/>
    <cellStyle name="표준 2" xfId="171"/>
    <cellStyle name="표준 2 2" xfId="472"/>
    <cellStyle name="표준 2 3" xfId="481"/>
    <cellStyle name="표준 20" xfId="230"/>
    <cellStyle name="표준 21" xfId="248"/>
    <cellStyle name="표준 22" xfId="231"/>
    <cellStyle name="표준 23" xfId="232"/>
    <cellStyle name="표준 24" xfId="233"/>
    <cellStyle name="표준 25" xfId="234"/>
    <cellStyle name="표준 26" xfId="235"/>
    <cellStyle name="표준 27" xfId="236"/>
    <cellStyle name="표준 28" xfId="237"/>
    <cellStyle name="표준 29" xfId="238"/>
    <cellStyle name="표준 3" xfId="172"/>
    <cellStyle name="표준 3 2" xfId="482"/>
    <cellStyle name="표준 30" xfId="239"/>
    <cellStyle name="표준 31" xfId="240"/>
    <cellStyle name="표준 32" xfId="173"/>
    <cellStyle name="표준 33" xfId="174"/>
    <cellStyle name="표준 34" xfId="241"/>
    <cellStyle name="표준 35" xfId="242"/>
    <cellStyle name="표준 36" xfId="175"/>
    <cellStyle name="표준 37" xfId="176"/>
    <cellStyle name="표준 38" xfId="177"/>
    <cellStyle name="표준 39" xfId="178"/>
    <cellStyle name="표준 4" xfId="179"/>
    <cellStyle name="표준 40" xfId="180"/>
    <cellStyle name="표준 41" xfId="181"/>
    <cellStyle name="표준 42" xfId="182"/>
    <cellStyle name="표준 43" xfId="183"/>
    <cellStyle name="표준 44" xfId="184"/>
    <cellStyle name="표준 45" xfId="185"/>
    <cellStyle name="표준 46" xfId="186"/>
    <cellStyle name="표준 47" xfId="187"/>
    <cellStyle name="표준 48" xfId="188"/>
    <cellStyle name="표준 49" xfId="243"/>
    <cellStyle name="표준 5" xfId="189"/>
    <cellStyle name="표준 50" xfId="190"/>
    <cellStyle name="표준 51" xfId="191"/>
    <cellStyle name="표준 52" xfId="192"/>
    <cellStyle name="표준 53" xfId="193"/>
    <cellStyle name="표준 54" xfId="194"/>
    <cellStyle name="표준 55" xfId="195"/>
    <cellStyle name="표준 56" xfId="196"/>
    <cellStyle name="표준 57" xfId="244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45"/>
    <cellStyle name="표준 65" xfId="204"/>
    <cellStyle name="표준 66" xfId="205"/>
    <cellStyle name="표준 67" xfId="206"/>
    <cellStyle name="표준 68" xfId="207"/>
    <cellStyle name="표준 69" xfId="208"/>
    <cellStyle name="표준 7" xfId="217"/>
    <cellStyle name="표준 70" xfId="209"/>
    <cellStyle name="표준 71" xfId="210"/>
    <cellStyle name="표준 72" xfId="211"/>
    <cellStyle name="표준 73" xfId="212"/>
    <cellStyle name="표준 74" xfId="213"/>
    <cellStyle name="표준 75" xfId="214"/>
    <cellStyle name="표준 76" xfId="246"/>
    <cellStyle name="표준 77" xfId="247"/>
    <cellStyle name="표준 78" xfId="249"/>
    <cellStyle name="표준 79" xfId="215"/>
    <cellStyle name="표준 8" xfId="218"/>
    <cellStyle name="표준 80" xfId="216"/>
    <cellStyle name="표준 81" xfId="250"/>
    <cellStyle name="표준 82" xfId="251"/>
    <cellStyle name="표준 83" xfId="255"/>
    <cellStyle name="표준 84" xfId="256"/>
    <cellStyle name="표준 85" xfId="257"/>
    <cellStyle name="표준 86" xfId="258"/>
    <cellStyle name="표준 87" xfId="259"/>
    <cellStyle name="표준 88" xfId="260"/>
    <cellStyle name="표준 89" xfId="253"/>
    <cellStyle name="표준 9" xfId="219"/>
    <cellStyle name="표준 90" xfId="254"/>
    <cellStyle name="표준 91" xfId="261"/>
    <cellStyle name="표준 92" xfId="262"/>
    <cellStyle name="표준 93" xfId="263"/>
    <cellStyle name="표준 94" xfId="264"/>
    <cellStyle name="표준 95" xfId="265"/>
    <cellStyle name="표준 96" xfId="266"/>
    <cellStyle name="표준 97" xfId="267"/>
    <cellStyle name="표준 98" xfId="268"/>
    <cellStyle name="표준 99" xfId="2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J53"/>
  <sheetViews>
    <sheetView tabSelected="1" zoomScaleNormal="100" zoomScaleSheetLayoutView="55" workbookViewId="0">
      <pane ySplit="4" topLeftCell="A5" activePane="bottomLeft" state="frozen"/>
      <selection pane="bottomLeft" activeCell="G8" sqref="G8"/>
    </sheetView>
  </sheetViews>
  <sheetFormatPr defaultRowHeight="24.75" customHeight="1"/>
  <cols>
    <col min="1" max="1" width="7.77734375" style="90" customWidth="1"/>
    <col min="2" max="2" width="7.6640625" style="90" customWidth="1"/>
    <col min="3" max="3" width="10.88671875" style="90" bestFit="1" customWidth="1"/>
    <col min="4" max="4" width="11.6640625" style="90" bestFit="1" customWidth="1"/>
    <col min="5" max="5" width="13.5546875" style="90" bestFit="1" customWidth="1"/>
    <col min="6" max="6" width="10.88671875" style="90" bestFit="1" customWidth="1"/>
    <col min="7" max="7" width="11.88671875" style="90" bestFit="1" customWidth="1"/>
    <col min="8" max="8" width="34.44140625" style="90" customWidth="1"/>
    <col min="9" max="9" width="11.109375" style="90" customWidth="1"/>
    <col min="10" max="10" width="39.77734375" style="90" customWidth="1"/>
    <col min="11" max="11" width="9.88671875" style="90" bestFit="1" customWidth="1"/>
    <col min="12" max="16384" width="8.88671875" style="90"/>
  </cols>
  <sheetData>
    <row r="1" spans="1:7" ht="20.25">
      <c r="A1" s="437" t="s">
        <v>1446</v>
      </c>
      <c r="B1" s="437"/>
      <c r="C1" s="437"/>
      <c r="D1" s="437"/>
      <c r="E1" s="437"/>
      <c r="F1" s="437"/>
      <c r="G1" s="437"/>
    </row>
    <row r="2" spans="1:7" s="235" customFormat="1" ht="20.25">
      <c r="A2" s="436"/>
      <c r="B2" s="436"/>
      <c r="C2" s="436"/>
      <c r="D2" s="436"/>
      <c r="E2" s="436"/>
      <c r="F2" s="438" t="s">
        <v>1447</v>
      </c>
      <c r="G2" s="438"/>
    </row>
    <row r="3" spans="1:7" ht="16.5">
      <c r="A3" s="439" t="s">
        <v>1449</v>
      </c>
      <c r="B3" s="223"/>
      <c r="C3" s="223"/>
      <c r="D3" s="223"/>
      <c r="E3" s="223"/>
      <c r="F3" s="223"/>
      <c r="G3" s="224" t="s">
        <v>1448</v>
      </c>
    </row>
    <row r="4" spans="1:7" ht="16.5">
      <c r="A4" s="239" t="s">
        <v>9</v>
      </c>
      <c r="B4" s="239"/>
      <c r="C4" s="225" t="s">
        <v>7</v>
      </c>
      <c r="D4" s="225" t="s">
        <v>8</v>
      </c>
      <c r="E4" s="225" t="s">
        <v>10</v>
      </c>
      <c r="F4" s="225" t="s">
        <v>11</v>
      </c>
      <c r="G4" s="225" t="s">
        <v>12</v>
      </c>
    </row>
    <row r="5" spans="1:7" ht="16.5">
      <c r="A5" s="236">
        <v>1991</v>
      </c>
      <c r="B5" s="236"/>
      <c r="C5" s="226">
        <v>25000</v>
      </c>
      <c r="D5" s="227">
        <v>0</v>
      </c>
      <c r="E5" s="227">
        <v>0</v>
      </c>
      <c r="F5" s="227">
        <v>236.88568000000001</v>
      </c>
      <c r="G5" s="227">
        <v>25236.885679999999</v>
      </c>
    </row>
    <row r="6" spans="1:7" ht="16.5">
      <c r="A6" s="236">
        <v>1992</v>
      </c>
      <c r="B6" s="236"/>
      <c r="C6" s="226">
        <v>40000</v>
      </c>
      <c r="D6" s="227">
        <v>6.5310000000000007E-2</v>
      </c>
      <c r="E6" s="227">
        <v>0</v>
      </c>
      <c r="F6" s="227">
        <v>5118.1726069999995</v>
      </c>
      <c r="G6" s="227">
        <v>45118.237916999999</v>
      </c>
    </row>
    <row r="7" spans="1:7" ht="16.5">
      <c r="A7" s="236">
        <v>1993</v>
      </c>
      <c r="B7" s="236"/>
      <c r="C7" s="226">
        <v>40000</v>
      </c>
      <c r="D7" s="227">
        <v>3</v>
      </c>
      <c r="E7" s="227">
        <v>0</v>
      </c>
      <c r="F7" s="227">
        <v>4777.5654800000002</v>
      </c>
      <c r="G7" s="227">
        <v>44780.565479999997</v>
      </c>
    </row>
    <row r="8" spans="1:7" ht="16.5">
      <c r="A8" s="236">
        <v>1994</v>
      </c>
      <c r="B8" s="236"/>
      <c r="C8" s="226">
        <v>40000</v>
      </c>
      <c r="D8" s="227">
        <v>1.01895</v>
      </c>
      <c r="E8" s="227">
        <v>0</v>
      </c>
      <c r="F8" s="227">
        <v>9386.5437299999994</v>
      </c>
      <c r="G8" s="227">
        <v>49387.562679999995</v>
      </c>
    </row>
    <row r="9" spans="1:7" ht="16.5">
      <c r="A9" s="236">
        <v>1995</v>
      </c>
      <c r="B9" s="236"/>
      <c r="C9" s="226">
        <v>240000</v>
      </c>
      <c r="D9" s="227">
        <v>119.4806</v>
      </c>
      <c r="E9" s="227">
        <v>0</v>
      </c>
      <c r="F9" s="227">
        <v>14588.754348</v>
      </c>
      <c r="G9" s="227">
        <v>254708.234948</v>
      </c>
    </row>
    <row r="10" spans="1:7" ht="16.5">
      <c r="A10" s="236">
        <v>1996</v>
      </c>
      <c r="B10" s="236"/>
      <c r="C10" s="226">
        <v>100000</v>
      </c>
      <c r="D10" s="227">
        <v>131.96459999999999</v>
      </c>
      <c r="E10" s="227">
        <v>0</v>
      </c>
      <c r="F10" s="227">
        <v>18409.441391999997</v>
      </c>
      <c r="G10" s="227">
        <v>118541.405992</v>
      </c>
    </row>
    <row r="11" spans="1:7" ht="16.5">
      <c r="A11" s="236">
        <v>1997</v>
      </c>
      <c r="B11" s="236"/>
      <c r="C11" s="226">
        <v>50000</v>
      </c>
      <c r="D11" s="227">
        <v>287.54226999999997</v>
      </c>
      <c r="E11" s="227">
        <v>0</v>
      </c>
      <c r="F11" s="227">
        <v>27873.531459999998</v>
      </c>
      <c r="G11" s="227">
        <v>78161.073730000004</v>
      </c>
    </row>
    <row r="12" spans="1:7" ht="16.5">
      <c r="A12" s="236">
        <v>1998</v>
      </c>
      <c r="B12" s="236"/>
      <c r="C12" s="226">
        <v>0</v>
      </c>
      <c r="D12" s="227">
        <v>0</v>
      </c>
      <c r="E12" s="227">
        <v>0</v>
      </c>
      <c r="F12" s="227">
        <v>40279.869550000003</v>
      </c>
      <c r="G12" s="227">
        <v>40279.869550000003</v>
      </c>
    </row>
    <row r="13" spans="1:7" ht="16.5">
      <c r="A13" s="236">
        <v>1999</v>
      </c>
      <c r="B13" s="236"/>
      <c r="C13" s="226">
        <v>0</v>
      </c>
      <c r="D13" s="227">
        <v>2.62262</v>
      </c>
      <c r="E13" s="227">
        <v>149831</v>
      </c>
      <c r="F13" s="227">
        <v>23013.234670000002</v>
      </c>
      <c r="G13" s="227">
        <v>172846.85729000001</v>
      </c>
    </row>
    <row r="14" spans="1:7" ht="16.5">
      <c r="A14" s="236">
        <v>2000</v>
      </c>
      <c r="B14" s="236"/>
      <c r="C14" s="226">
        <v>100000</v>
      </c>
      <c r="D14" s="227">
        <v>541.55354999999997</v>
      </c>
      <c r="E14" s="227">
        <v>254852</v>
      </c>
      <c r="F14" s="227">
        <v>30392.53299</v>
      </c>
      <c r="G14" s="227">
        <v>385786.08653999999</v>
      </c>
    </row>
    <row r="15" spans="1:7" ht="16.5">
      <c r="A15" s="236">
        <v>2001</v>
      </c>
      <c r="B15" s="236"/>
      <c r="C15" s="226">
        <v>500000</v>
      </c>
      <c r="D15" s="227">
        <v>1079.6397999999999</v>
      </c>
      <c r="E15" s="227">
        <v>310000</v>
      </c>
      <c r="F15" s="227">
        <v>29406.287319999999</v>
      </c>
      <c r="G15" s="227">
        <v>840485.92712000001</v>
      </c>
    </row>
    <row r="16" spans="1:7" ht="16.5">
      <c r="A16" s="236">
        <v>2002</v>
      </c>
      <c r="B16" s="236"/>
      <c r="C16" s="226">
        <v>490000</v>
      </c>
      <c r="D16" s="227">
        <v>77.647930000000002</v>
      </c>
      <c r="E16" s="227">
        <v>505000</v>
      </c>
      <c r="F16" s="227">
        <v>42035.922639999997</v>
      </c>
      <c r="G16" s="227">
        <v>1037113.57057</v>
      </c>
    </row>
    <row r="17" spans="1:8" ht="16.5">
      <c r="A17" s="236">
        <v>2003</v>
      </c>
      <c r="B17" s="236"/>
      <c r="C17" s="226">
        <v>300000</v>
      </c>
      <c r="D17" s="227">
        <v>0.86948999999999999</v>
      </c>
      <c r="E17" s="227">
        <v>823000</v>
      </c>
      <c r="F17" s="227">
        <v>46515.490010000001</v>
      </c>
      <c r="G17" s="227">
        <v>1169516.3595</v>
      </c>
    </row>
    <row r="18" spans="1:8" ht="16.5">
      <c r="A18" s="236">
        <v>2004</v>
      </c>
      <c r="B18" s="236"/>
      <c r="C18" s="226">
        <v>171400</v>
      </c>
      <c r="D18" s="227">
        <v>0.96699999999999997</v>
      </c>
      <c r="E18" s="227">
        <v>310000</v>
      </c>
      <c r="F18" s="227">
        <v>38371.466890000003</v>
      </c>
      <c r="G18" s="227">
        <v>519772.43388999999</v>
      </c>
    </row>
    <row r="19" spans="1:8" ht="16.5">
      <c r="A19" s="236">
        <v>2005</v>
      </c>
      <c r="B19" s="236"/>
      <c r="C19" s="226">
        <v>500000</v>
      </c>
      <c r="D19" s="227">
        <v>32.806660000000193</v>
      </c>
      <c r="E19" s="227">
        <v>460000</v>
      </c>
      <c r="F19" s="227">
        <v>31177.82303</v>
      </c>
      <c r="G19" s="227">
        <v>991210.62968999997</v>
      </c>
    </row>
    <row r="20" spans="1:8" ht="16.5">
      <c r="A20" s="236">
        <v>2006</v>
      </c>
      <c r="B20" s="236"/>
      <c r="C20" s="226">
        <v>650000</v>
      </c>
      <c r="D20" s="227">
        <v>14.584269999999833</v>
      </c>
      <c r="E20" s="227">
        <v>940000</v>
      </c>
      <c r="F20" s="227">
        <v>36619.38106</v>
      </c>
      <c r="G20" s="227">
        <v>1626633.96533</v>
      </c>
    </row>
    <row r="21" spans="1:8" ht="16.5">
      <c r="A21" s="236">
        <v>2007</v>
      </c>
      <c r="B21" s="236"/>
      <c r="C21" s="226">
        <v>500000</v>
      </c>
      <c r="D21" s="227">
        <v>75.190330000000003</v>
      </c>
      <c r="E21" s="227">
        <v>584591</v>
      </c>
      <c r="F21" s="227">
        <v>38859.369789999997</v>
      </c>
      <c r="G21" s="227">
        <v>1123525.5601200003</v>
      </c>
    </row>
    <row r="22" spans="1:8" ht="16.5">
      <c r="A22" s="236">
        <v>2008</v>
      </c>
      <c r="B22" s="236"/>
      <c r="C22" s="226">
        <v>650000</v>
      </c>
      <c r="D22" s="227">
        <v>52.026299999999992</v>
      </c>
      <c r="E22" s="227">
        <v>147500</v>
      </c>
      <c r="F22" s="227">
        <v>49273.657318999998</v>
      </c>
      <c r="G22" s="227">
        <v>846825.68361900002</v>
      </c>
    </row>
    <row r="23" spans="1:8" ht="16.5">
      <c r="A23" s="236">
        <v>2009</v>
      </c>
      <c r="B23" s="236"/>
      <c r="C23" s="226">
        <v>0</v>
      </c>
      <c r="D23" s="227">
        <v>55.757150000000003</v>
      </c>
      <c r="E23" s="227">
        <v>81000</v>
      </c>
      <c r="F23" s="227">
        <v>74353.825259999998</v>
      </c>
      <c r="G23" s="227">
        <v>155409.58241</v>
      </c>
    </row>
    <row r="24" spans="1:8" ht="16.5">
      <c r="A24" s="236">
        <v>2010</v>
      </c>
      <c r="B24" s="236"/>
      <c r="C24" s="226">
        <v>0</v>
      </c>
      <c r="D24" s="227">
        <v>0.45792000000000005</v>
      </c>
      <c r="E24" s="227">
        <v>875000</v>
      </c>
      <c r="F24" s="227">
        <v>51237.881980000006</v>
      </c>
      <c r="G24" s="227">
        <v>926238.33990000002</v>
      </c>
      <c r="H24" s="228"/>
    </row>
    <row r="25" spans="1:8" ht="16.5">
      <c r="A25" s="236">
        <v>2011</v>
      </c>
      <c r="B25" s="236"/>
      <c r="C25" s="226">
        <v>0</v>
      </c>
      <c r="D25" s="227">
        <v>1.5674299999999999</v>
      </c>
      <c r="E25" s="227">
        <v>104400</v>
      </c>
      <c r="F25" s="227">
        <v>38276.259187000003</v>
      </c>
      <c r="G25" s="227">
        <v>142677.82661699998</v>
      </c>
      <c r="H25" s="228"/>
    </row>
    <row r="26" spans="1:8" ht="16.5">
      <c r="A26" s="236">
        <v>2012</v>
      </c>
      <c r="B26" s="236"/>
      <c r="C26" s="226">
        <v>112800</v>
      </c>
      <c r="D26" s="227">
        <v>2.1713100000000001</v>
      </c>
      <c r="E26" s="227">
        <v>400000</v>
      </c>
      <c r="F26" s="227">
        <v>51236.416053000001</v>
      </c>
      <c r="G26" s="227">
        <v>564038.58736300003</v>
      </c>
      <c r="H26" s="228"/>
    </row>
    <row r="27" spans="1:8" ht="16.5">
      <c r="A27" s="236">
        <v>2013</v>
      </c>
      <c r="B27" s="236"/>
      <c r="C27" s="226">
        <v>105500</v>
      </c>
      <c r="D27" s="227">
        <v>2.6914700000002085</v>
      </c>
      <c r="E27" s="227">
        <v>530000</v>
      </c>
      <c r="F27" s="227">
        <v>162300.49695</v>
      </c>
      <c r="G27" s="227">
        <v>797803.18842000002</v>
      </c>
      <c r="H27" s="228"/>
    </row>
    <row r="28" spans="1:8" ht="16.5">
      <c r="A28" s="236">
        <v>2014</v>
      </c>
      <c r="B28" s="236"/>
      <c r="C28" s="226">
        <v>93400</v>
      </c>
      <c r="D28" s="227">
        <v>0</v>
      </c>
      <c r="E28" s="227">
        <v>228600</v>
      </c>
      <c r="F28" s="227">
        <v>47303.633809999985</v>
      </c>
      <c r="G28" s="227">
        <v>369303.63381000003</v>
      </c>
      <c r="H28" s="228"/>
    </row>
    <row r="29" spans="1:8" ht="16.5">
      <c r="A29" s="236">
        <v>2015</v>
      </c>
      <c r="B29" s="236"/>
      <c r="C29" s="226">
        <v>93202.393960000001</v>
      </c>
      <c r="D29" s="229">
        <v>237.95599999999999</v>
      </c>
      <c r="E29" s="229">
        <v>90500</v>
      </c>
      <c r="F29" s="229">
        <v>19863.293389995699</v>
      </c>
      <c r="G29" s="229">
        <v>203803.64334999572</v>
      </c>
      <c r="H29" s="228"/>
    </row>
    <row r="30" spans="1:8" ht="16.5">
      <c r="A30" s="236">
        <v>2016</v>
      </c>
      <c r="B30" s="236"/>
      <c r="C30" s="226">
        <v>92500</v>
      </c>
      <c r="D30" s="229">
        <v>0.55142000000000002</v>
      </c>
      <c r="E30" s="229">
        <v>207000</v>
      </c>
      <c r="F30" s="229">
        <v>27398.400900000001</v>
      </c>
      <c r="G30" s="229">
        <v>326898.95231999998</v>
      </c>
      <c r="H30" s="228"/>
    </row>
    <row r="31" spans="1:8" ht="16.5">
      <c r="A31" s="236">
        <v>2017</v>
      </c>
      <c r="B31" s="236"/>
      <c r="C31" s="226">
        <v>183000</v>
      </c>
      <c r="D31" s="229">
        <v>0.5</v>
      </c>
      <c r="E31" s="229">
        <v>765000</v>
      </c>
      <c r="F31" s="229">
        <v>9631.4868300000016</v>
      </c>
      <c r="G31" s="229">
        <v>957631.98682999995</v>
      </c>
      <c r="H31" s="228"/>
    </row>
    <row r="32" spans="1:8" ht="16.5">
      <c r="A32" s="236">
        <v>2018</v>
      </c>
      <c r="B32" s="236"/>
      <c r="C32" s="226">
        <v>63711</v>
      </c>
      <c r="D32" s="229">
        <v>10.568499999999858</v>
      </c>
      <c r="E32" s="229">
        <v>278400</v>
      </c>
      <c r="F32" s="229">
        <v>12153.32425</v>
      </c>
      <c r="G32" s="229">
        <v>354274.89275</v>
      </c>
      <c r="H32" s="228"/>
    </row>
    <row r="33" spans="1:10" ht="16.5">
      <c r="A33" s="236">
        <v>2019</v>
      </c>
      <c r="B33" s="236"/>
      <c r="C33" s="226">
        <v>100000</v>
      </c>
      <c r="D33" s="229">
        <v>0</v>
      </c>
      <c r="E33" s="229">
        <v>203000</v>
      </c>
      <c r="F33" s="229">
        <v>6574.3826200000012</v>
      </c>
      <c r="G33" s="229">
        <v>309574.38261999999</v>
      </c>
      <c r="H33" s="228"/>
    </row>
    <row r="34" spans="1:10" ht="16.5">
      <c r="A34" s="236">
        <v>2020</v>
      </c>
      <c r="B34" s="236"/>
      <c r="C34" s="226">
        <v>150000</v>
      </c>
      <c r="D34" s="229">
        <v>11.19</v>
      </c>
      <c r="E34" s="229">
        <v>548600</v>
      </c>
      <c r="F34" s="229">
        <v>22524.000019999999</v>
      </c>
      <c r="G34" s="229">
        <v>721135.1900200001</v>
      </c>
      <c r="H34" s="228"/>
    </row>
    <row r="35" spans="1:10" ht="16.5">
      <c r="A35" s="237" t="s">
        <v>1437</v>
      </c>
      <c r="B35" s="237"/>
      <c r="C35" s="230">
        <v>5390513.39396</v>
      </c>
      <c r="D35" s="230">
        <v>2744.3908799999999</v>
      </c>
      <c r="E35" s="230">
        <v>8796274</v>
      </c>
      <c r="F35" s="230">
        <v>1009189.3312159956</v>
      </c>
      <c r="G35" s="230">
        <v>15198721.116055999</v>
      </c>
    </row>
    <row r="36" spans="1:10" ht="16.5">
      <c r="A36" s="238" t="s">
        <v>1436</v>
      </c>
      <c r="B36" s="231" t="s">
        <v>13</v>
      </c>
      <c r="C36" s="227">
        <v>0</v>
      </c>
      <c r="D36" s="227">
        <v>0</v>
      </c>
      <c r="E36" s="227">
        <v>0</v>
      </c>
      <c r="F36" s="227">
        <v>126.66055</v>
      </c>
      <c r="G36" s="227">
        <v>126.66055</v>
      </c>
    </row>
    <row r="37" spans="1:10" ht="16.5">
      <c r="A37" s="238"/>
      <c r="B37" s="231" t="s">
        <v>18</v>
      </c>
      <c r="C37" s="227">
        <v>0</v>
      </c>
      <c r="D37" s="227">
        <v>0</v>
      </c>
      <c r="E37" s="227">
        <v>0</v>
      </c>
      <c r="F37" s="227">
        <v>324.26976999999999</v>
      </c>
      <c r="G37" s="227">
        <v>324.26976999999999</v>
      </c>
    </row>
    <row r="38" spans="1:10" ht="16.5">
      <c r="A38" s="238"/>
      <c r="B38" s="231" t="s">
        <v>19</v>
      </c>
      <c r="C38" s="227">
        <v>30000</v>
      </c>
      <c r="D38" s="227">
        <v>0</v>
      </c>
      <c r="E38" s="227">
        <v>140000</v>
      </c>
      <c r="F38" s="227">
        <v>623.12222000000008</v>
      </c>
      <c r="G38" s="227">
        <v>170623.12221999999</v>
      </c>
    </row>
    <row r="39" spans="1:10" ht="16.5">
      <c r="A39" s="238"/>
      <c r="B39" s="231" t="s">
        <v>20</v>
      </c>
      <c r="C39" s="227">
        <v>0</v>
      </c>
      <c r="D39" s="227">
        <v>0</v>
      </c>
      <c r="E39" s="227">
        <v>0</v>
      </c>
      <c r="F39" s="227">
        <v>535.22330999999997</v>
      </c>
      <c r="G39" s="227">
        <v>535.22330999999997</v>
      </c>
    </row>
    <row r="40" spans="1:10" ht="16.5">
      <c r="A40" s="238"/>
      <c r="B40" s="231" t="s">
        <v>21</v>
      </c>
      <c r="C40" s="227">
        <v>20000</v>
      </c>
      <c r="D40" s="227">
        <v>0</v>
      </c>
      <c r="E40" s="227">
        <v>0</v>
      </c>
      <c r="F40" s="227">
        <v>1142.0063499999999</v>
      </c>
      <c r="G40" s="227">
        <v>21142.00635</v>
      </c>
      <c r="J40" s="232"/>
    </row>
    <row r="41" spans="1:10" ht="16.5">
      <c r="A41" s="238"/>
      <c r="B41" s="231" t="s">
        <v>22</v>
      </c>
      <c r="C41" s="227">
        <v>0</v>
      </c>
      <c r="D41" s="227">
        <v>0</v>
      </c>
      <c r="E41" s="227">
        <v>0</v>
      </c>
      <c r="F41" s="227">
        <v>229.76946000000009</v>
      </c>
      <c r="G41" s="227">
        <v>229.76946000000009</v>
      </c>
    </row>
    <row r="42" spans="1:10" ht="16.5">
      <c r="A42" s="238"/>
      <c r="B42" s="231" t="s">
        <v>23</v>
      </c>
      <c r="C42" s="227">
        <v>0</v>
      </c>
      <c r="D42" s="227">
        <v>0</v>
      </c>
      <c r="E42" s="227">
        <v>0</v>
      </c>
      <c r="F42" s="227">
        <v>49.309130000000096</v>
      </c>
      <c r="G42" s="227">
        <v>49.309130000000096</v>
      </c>
    </row>
    <row r="43" spans="1:10" ht="16.5">
      <c r="A43" s="238"/>
      <c r="B43" s="231" t="s">
        <v>35</v>
      </c>
      <c r="C43" s="227">
        <v>0</v>
      </c>
      <c r="D43" s="227">
        <v>0</v>
      </c>
      <c r="E43" s="227">
        <v>0</v>
      </c>
      <c r="F43" s="227">
        <v>49.144929999999931</v>
      </c>
      <c r="G43" s="227">
        <v>49.144929999999931</v>
      </c>
    </row>
    <row r="44" spans="1:10" ht="16.5">
      <c r="A44" s="238"/>
      <c r="B44" s="231" t="s">
        <v>34</v>
      </c>
      <c r="C44" s="227">
        <v>25000</v>
      </c>
      <c r="D44" s="227">
        <v>100</v>
      </c>
      <c r="E44" s="227">
        <v>67000</v>
      </c>
      <c r="F44" s="227">
        <v>173.66850999999997</v>
      </c>
      <c r="G44" s="227">
        <v>92273.668510000003</v>
      </c>
    </row>
    <row r="45" spans="1:10" ht="16.5">
      <c r="A45" s="238"/>
      <c r="B45" s="231" t="s">
        <v>33</v>
      </c>
      <c r="C45" s="227">
        <v>0</v>
      </c>
      <c r="D45" s="227">
        <v>0</v>
      </c>
      <c r="E45" s="227">
        <v>0</v>
      </c>
      <c r="F45" s="227">
        <v>171.21919999999989</v>
      </c>
      <c r="G45" s="227">
        <v>171.21919999999989</v>
      </c>
    </row>
    <row r="46" spans="1:10" ht="16.5">
      <c r="A46" s="238"/>
      <c r="B46" s="231" t="s">
        <v>32</v>
      </c>
      <c r="C46" s="227">
        <v>0</v>
      </c>
      <c r="D46" s="227">
        <v>0</v>
      </c>
      <c r="E46" s="227">
        <v>0</v>
      </c>
      <c r="F46" s="227">
        <v>410.90022999999997</v>
      </c>
      <c r="G46" s="227">
        <v>410.90022999999997</v>
      </c>
    </row>
    <row r="47" spans="1:10" ht="16.5">
      <c r="A47" s="238"/>
      <c r="B47" s="233" t="s">
        <v>31</v>
      </c>
      <c r="C47" s="227">
        <v>25000</v>
      </c>
      <c r="D47" s="227">
        <v>0</v>
      </c>
      <c r="E47" s="227">
        <v>30000</v>
      </c>
      <c r="F47" s="227">
        <v>753.41626000000008</v>
      </c>
      <c r="G47" s="227">
        <v>55753.416259999998</v>
      </c>
      <c r="H47" s="228"/>
    </row>
    <row r="48" spans="1:10" ht="16.5">
      <c r="A48" s="238"/>
      <c r="B48" s="231" t="s">
        <v>527</v>
      </c>
      <c r="C48" s="227">
        <v>100000</v>
      </c>
      <c r="D48" s="227">
        <v>100</v>
      </c>
      <c r="E48" s="227">
        <v>237000</v>
      </c>
      <c r="F48" s="227">
        <v>4588.7099199999993</v>
      </c>
      <c r="G48" s="227">
        <v>341688.70992000005</v>
      </c>
    </row>
    <row r="49" spans="1:10" ht="16.5">
      <c r="A49" s="237" t="s">
        <v>0</v>
      </c>
      <c r="B49" s="237"/>
      <c r="C49" s="230">
        <v>5490513.39396</v>
      </c>
      <c r="D49" s="230">
        <v>2844.3908799999999</v>
      </c>
      <c r="E49" s="230">
        <v>9033274</v>
      </c>
      <c r="F49" s="230">
        <v>1013778.0411359956</v>
      </c>
      <c r="G49" s="230">
        <v>15540409.825975999</v>
      </c>
      <c r="H49" s="234"/>
    </row>
    <row r="50" spans="1:10" ht="31.5" customHeight="1">
      <c r="A50" s="223"/>
      <c r="B50" s="223"/>
      <c r="C50" s="223"/>
      <c r="D50" s="223"/>
      <c r="E50" s="223"/>
      <c r="F50" s="223"/>
      <c r="G50" s="223"/>
    </row>
    <row r="51" spans="1:10" ht="31.5" customHeight="1">
      <c r="A51" s="223"/>
      <c r="B51" s="223"/>
      <c r="C51" s="223"/>
      <c r="D51" s="223"/>
      <c r="E51" s="223"/>
      <c r="F51" s="223"/>
      <c r="G51" s="223"/>
    </row>
    <row r="52" spans="1:10" ht="24.75" customHeight="1">
      <c r="D52" s="2"/>
      <c r="E52" s="2"/>
      <c r="F52" s="240"/>
      <c r="G52" s="240"/>
      <c r="J52" s="2"/>
    </row>
    <row r="53" spans="1:10" ht="24.75" customHeight="1">
      <c r="F53" s="241"/>
      <c r="G53" s="241"/>
      <c r="J53" s="2"/>
    </row>
  </sheetData>
  <mergeCells count="38">
    <mergeCell ref="A1:G1"/>
    <mergeCell ref="F2:G2"/>
    <mergeCell ref="F52:G52"/>
    <mergeCell ref="F53:G53"/>
    <mergeCell ref="A29:B29"/>
    <mergeCell ref="A30:B30"/>
    <mergeCell ref="A31:B31"/>
    <mergeCell ref="A35:B35"/>
    <mergeCell ref="A9:B9"/>
    <mergeCell ref="A10:B10"/>
    <mergeCell ref="A11:B11"/>
    <mergeCell ref="A19:B19"/>
    <mergeCell ref="A18:B18"/>
    <mergeCell ref="A12:B12"/>
    <mergeCell ref="A13:B13"/>
    <mergeCell ref="A14:B14"/>
    <mergeCell ref="A15:B15"/>
    <mergeCell ref="A16:B16"/>
    <mergeCell ref="A4:B4"/>
    <mergeCell ref="A5:B5"/>
    <mergeCell ref="A6:B6"/>
    <mergeCell ref="A7:B7"/>
    <mergeCell ref="A8:B8"/>
    <mergeCell ref="A25:B25"/>
    <mergeCell ref="A49:B49"/>
    <mergeCell ref="A28:B28"/>
    <mergeCell ref="A36:A48"/>
    <mergeCell ref="A32:B32"/>
    <mergeCell ref="A33:B33"/>
    <mergeCell ref="A34:B34"/>
    <mergeCell ref="A27:B27"/>
    <mergeCell ref="A26:B26"/>
    <mergeCell ref="A17:B17"/>
    <mergeCell ref="A20:B20"/>
    <mergeCell ref="A21:B21"/>
    <mergeCell ref="A22:B22"/>
    <mergeCell ref="A24:B24"/>
    <mergeCell ref="A23:B23"/>
  </mergeCells>
  <phoneticPr fontId="4" type="noConversion"/>
  <pageMargins left="0.75" right="0.75" top="1" bottom="1" header="0.5" footer="0.5"/>
  <pageSetup paperSize="9" scale="30" orientation="portrait" r:id="rId1"/>
  <headerFooter alignWithMargins="0"/>
  <rowBreaks count="1" manualBreakCount="1">
    <brk id="50" max="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4"/>
  <sheetViews>
    <sheetView view="pageBreakPreview" zoomScale="85" zoomScaleSheetLayoutView="85" workbookViewId="0">
      <selection activeCell="C11" sqref="C11"/>
    </sheetView>
  </sheetViews>
  <sheetFormatPr defaultRowHeight="13.5"/>
  <cols>
    <col min="1" max="1" width="56.21875" bestFit="1" customWidth="1"/>
    <col min="2" max="2" width="19.88671875" bestFit="1" customWidth="1"/>
    <col min="3" max="3" width="14" bestFit="1" customWidth="1"/>
    <col min="4" max="4" width="9.44140625" bestFit="1" customWidth="1"/>
    <col min="5" max="5" width="14" bestFit="1" customWidth="1"/>
    <col min="6" max="6" width="20.6640625" bestFit="1" customWidth="1"/>
    <col min="7" max="7" width="10.6640625" customWidth="1"/>
    <col min="8" max="8" width="15.6640625" customWidth="1"/>
    <col min="9" max="9" width="28.109375" customWidth="1"/>
    <col min="10" max="10" width="28.6640625" customWidth="1"/>
    <col min="13" max="13" width="2.88671875" bestFit="1" customWidth="1"/>
  </cols>
  <sheetData>
    <row r="1" spans="1:13" ht="26.25">
      <c r="A1" s="163" t="s">
        <v>1002</v>
      </c>
      <c r="B1" s="137"/>
      <c r="C1" s="137"/>
      <c r="D1" s="137"/>
      <c r="E1" s="137"/>
      <c r="F1" s="137"/>
    </row>
    <row r="2" spans="1:13" ht="21" thickBot="1">
      <c r="A2" s="137"/>
      <c r="B2" s="137"/>
      <c r="C2" s="137"/>
      <c r="D2" s="137"/>
      <c r="E2" s="137"/>
      <c r="F2" s="138" t="s">
        <v>14</v>
      </c>
    </row>
    <row r="3" spans="1:13" ht="39.950000000000003" customHeight="1">
      <c r="A3" s="157" t="s">
        <v>998</v>
      </c>
      <c r="B3" s="153" t="s">
        <v>52</v>
      </c>
      <c r="C3" s="153" t="s">
        <v>729</v>
      </c>
      <c r="D3" s="153" t="s">
        <v>730</v>
      </c>
      <c r="E3" s="153" t="s">
        <v>1003</v>
      </c>
      <c r="F3" s="155" t="s">
        <v>1004</v>
      </c>
    </row>
    <row r="4" spans="1:13" ht="39.950000000000003" customHeight="1">
      <c r="A4" s="180" t="s">
        <v>1005</v>
      </c>
      <c r="B4" s="142" t="s">
        <v>1006</v>
      </c>
      <c r="C4" s="181">
        <v>36851</v>
      </c>
      <c r="D4" s="126">
        <v>3420</v>
      </c>
      <c r="E4" s="181" t="s">
        <v>1023</v>
      </c>
      <c r="F4" s="192" t="s">
        <v>497</v>
      </c>
    </row>
    <row r="5" spans="1:13" ht="39.950000000000003" customHeight="1">
      <c r="A5" s="250" t="s">
        <v>1007</v>
      </c>
      <c r="B5" s="142" t="s">
        <v>1008</v>
      </c>
      <c r="C5" s="181">
        <v>37064</v>
      </c>
      <c r="D5" s="126">
        <v>10</v>
      </c>
      <c r="E5" s="181" t="s">
        <v>1024</v>
      </c>
      <c r="F5" s="192" t="s">
        <v>1009</v>
      </c>
      <c r="M5" t="s">
        <v>496</v>
      </c>
    </row>
    <row r="6" spans="1:13" ht="39.950000000000003" customHeight="1">
      <c r="A6" s="250"/>
      <c r="B6" s="142" t="s">
        <v>1010</v>
      </c>
      <c r="C6" s="181">
        <v>37064</v>
      </c>
      <c r="D6" s="126">
        <v>106</v>
      </c>
      <c r="E6" s="181" t="s">
        <v>1024</v>
      </c>
      <c r="F6" s="192" t="s">
        <v>497</v>
      </c>
    </row>
    <row r="7" spans="1:13" ht="39.950000000000003" customHeight="1">
      <c r="A7" s="250"/>
      <c r="B7" s="142" t="s">
        <v>1011</v>
      </c>
      <c r="C7" s="181">
        <v>37064</v>
      </c>
      <c r="D7" s="126">
        <v>23</v>
      </c>
      <c r="E7" s="181" t="s">
        <v>1024</v>
      </c>
      <c r="F7" s="192" t="s">
        <v>497</v>
      </c>
    </row>
    <row r="8" spans="1:13" ht="39.950000000000003" customHeight="1">
      <c r="A8" s="250"/>
      <c r="B8" s="142" t="s">
        <v>1012</v>
      </c>
      <c r="C8" s="181">
        <v>37064</v>
      </c>
      <c r="D8" s="126">
        <v>14</v>
      </c>
      <c r="E8" s="181" t="s">
        <v>1024</v>
      </c>
      <c r="F8" s="192" t="s">
        <v>497</v>
      </c>
    </row>
    <row r="9" spans="1:13" ht="39.950000000000003" customHeight="1">
      <c r="A9" s="180" t="s">
        <v>1013</v>
      </c>
      <c r="B9" s="142" t="s">
        <v>1014</v>
      </c>
      <c r="C9" s="181">
        <v>37123</v>
      </c>
      <c r="D9" s="126">
        <v>1000</v>
      </c>
      <c r="E9" s="181" t="s">
        <v>1025</v>
      </c>
      <c r="F9" s="192" t="s">
        <v>497</v>
      </c>
    </row>
    <row r="10" spans="1:13" ht="36" customHeight="1">
      <c r="A10" s="180" t="s">
        <v>1015</v>
      </c>
      <c r="B10" s="142" t="s">
        <v>1016</v>
      </c>
      <c r="C10" s="181">
        <v>37482</v>
      </c>
      <c r="D10" s="126">
        <v>2796</v>
      </c>
      <c r="E10" s="181" t="s">
        <v>1026</v>
      </c>
      <c r="F10" s="192" t="s">
        <v>497</v>
      </c>
    </row>
    <row r="11" spans="1:13" ht="39.950000000000003" customHeight="1">
      <c r="A11" s="180" t="s">
        <v>1017</v>
      </c>
      <c r="B11" s="142" t="s">
        <v>1018</v>
      </c>
      <c r="C11" s="181">
        <v>37540</v>
      </c>
      <c r="D11" s="126">
        <v>80</v>
      </c>
      <c r="E11" s="181" t="s">
        <v>1027</v>
      </c>
      <c r="F11" s="192" t="s">
        <v>497</v>
      </c>
    </row>
    <row r="12" spans="1:13" ht="39.950000000000003" customHeight="1">
      <c r="A12" s="180" t="s">
        <v>1019</v>
      </c>
      <c r="B12" s="142" t="s">
        <v>1020</v>
      </c>
      <c r="C12" s="181">
        <v>37594</v>
      </c>
      <c r="D12" s="126">
        <v>1435</v>
      </c>
      <c r="E12" s="181" t="s">
        <v>1028</v>
      </c>
      <c r="F12" s="192" t="s">
        <v>497</v>
      </c>
    </row>
    <row r="13" spans="1:13" ht="39.950000000000003" customHeight="1">
      <c r="A13" s="180" t="s">
        <v>1021</v>
      </c>
      <c r="B13" s="142" t="s">
        <v>1022</v>
      </c>
      <c r="C13" s="181">
        <v>37978</v>
      </c>
      <c r="D13" s="126">
        <v>30</v>
      </c>
      <c r="E13" s="181" t="s">
        <v>1029</v>
      </c>
      <c r="F13" s="192" t="s">
        <v>497</v>
      </c>
    </row>
    <row r="14" spans="1:13" ht="39.950000000000003" customHeight="1" thickBot="1">
      <c r="A14" s="193" t="s">
        <v>732</v>
      </c>
      <c r="B14" s="194"/>
      <c r="C14" s="195"/>
      <c r="D14" s="196">
        <f>SUM(D4:D13)</f>
        <v>8914</v>
      </c>
      <c r="E14" s="195"/>
      <c r="F14" s="197"/>
    </row>
  </sheetData>
  <mergeCells count="1">
    <mergeCell ref="A5:A8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88" fitToHeight="25" orientation="landscape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P78"/>
  <sheetViews>
    <sheetView view="pageBreakPreview" zoomScale="85" zoomScaleSheetLayoutView="85" workbookViewId="0">
      <selection activeCell="J15" sqref="J15"/>
    </sheetView>
  </sheetViews>
  <sheetFormatPr defaultRowHeight="18.75"/>
  <cols>
    <col min="1" max="1" width="25.5546875" bestFit="1" customWidth="1"/>
    <col min="2" max="2" width="12.33203125" customWidth="1"/>
    <col min="3" max="3" width="12.6640625" bestFit="1" customWidth="1"/>
    <col min="4" max="4" width="17.44140625" bestFit="1" customWidth="1"/>
    <col min="5" max="5" width="12.21875" bestFit="1" customWidth="1"/>
    <col min="6" max="6" width="16.44140625" bestFit="1" customWidth="1"/>
    <col min="7" max="7" width="9.44140625" bestFit="1" customWidth="1"/>
    <col min="8" max="8" width="14.6640625" bestFit="1" customWidth="1"/>
    <col min="9" max="9" width="15.109375" bestFit="1" customWidth="1"/>
    <col min="10" max="10" width="14" bestFit="1" customWidth="1"/>
    <col min="11" max="11" width="16.44140625" bestFit="1" customWidth="1"/>
    <col min="12" max="12" width="17.88671875" bestFit="1" customWidth="1"/>
    <col min="13" max="13" width="27.77734375" style="1" customWidth="1"/>
    <col min="14" max="14" width="31.6640625" customWidth="1"/>
    <col min="15" max="15" width="35.44140625" customWidth="1"/>
    <col min="16" max="16" width="50.88671875" customWidth="1"/>
    <col min="17" max="17" width="19.5546875" customWidth="1"/>
    <col min="18" max="18" width="49.33203125" customWidth="1"/>
    <col min="19" max="27" width="43.33203125" customWidth="1"/>
  </cols>
  <sheetData>
    <row r="1" spans="1:16" ht="26.25">
      <c r="A1" s="266" t="s">
        <v>1442</v>
      </c>
      <c r="B1" s="266"/>
      <c r="C1" s="266"/>
      <c r="D1" s="266"/>
      <c r="E1" s="137"/>
      <c r="F1" s="137"/>
      <c r="G1" s="137"/>
      <c r="H1" s="137"/>
      <c r="I1" s="137"/>
      <c r="J1" s="137"/>
      <c r="K1" s="137"/>
      <c r="L1" s="137"/>
    </row>
    <row r="2" spans="1:16" ht="2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6" ht="20.25">
      <c r="A3" s="137" t="s">
        <v>15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6" ht="21" thickBo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14"/>
      <c r="L4" s="138" t="s">
        <v>16</v>
      </c>
      <c r="M4" s="275"/>
      <c r="N4" s="275"/>
      <c r="O4" s="275"/>
      <c r="P4" s="275"/>
    </row>
    <row r="5" spans="1:16" ht="20.25">
      <c r="A5" s="253" t="s">
        <v>614</v>
      </c>
      <c r="B5" s="254"/>
      <c r="C5" s="254" t="s">
        <v>1</v>
      </c>
      <c r="D5" s="254"/>
      <c r="E5" s="254" t="s">
        <v>2</v>
      </c>
      <c r="F5" s="283" t="s">
        <v>3</v>
      </c>
      <c r="G5" s="284"/>
      <c r="H5" s="285"/>
      <c r="I5" s="283" t="s">
        <v>1445</v>
      </c>
      <c r="J5" s="285"/>
      <c r="K5" s="254" t="s">
        <v>44</v>
      </c>
      <c r="L5" s="276" t="s">
        <v>615</v>
      </c>
    </row>
    <row r="6" spans="1:16" ht="21" thickBot="1">
      <c r="A6" s="267"/>
      <c r="B6" s="268"/>
      <c r="C6" s="268"/>
      <c r="D6" s="268"/>
      <c r="E6" s="268"/>
      <c r="F6" s="154" t="s">
        <v>1439</v>
      </c>
      <c r="G6" s="154" t="s">
        <v>1441</v>
      </c>
      <c r="H6" s="154" t="s">
        <v>2</v>
      </c>
      <c r="I6" s="154" t="s">
        <v>1414</v>
      </c>
      <c r="J6" s="154" t="s">
        <v>1415</v>
      </c>
      <c r="K6" s="268"/>
      <c r="L6" s="280"/>
    </row>
    <row r="7" spans="1:16" ht="21" thickTop="1">
      <c r="A7" s="242" t="s">
        <v>602</v>
      </c>
      <c r="B7" s="243"/>
      <c r="C7" s="273">
        <v>3542000</v>
      </c>
      <c r="D7" s="273"/>
      <c r="E7" s="124">
        <v>0</v>
      </c>
      <c r="F7" s="123">
        <f>SUM(G27:H43)</f>
        <v>1374393.2290399999</v>
      </c>
      <c r="G7" s="123">
        <f>G61</f>
        <v>0</v>
      </c>
      <c r="H7" s="124">
        <v>0</v>
      </c>
      <c r="I7" s="123">
        <v>0</v>
      </c>
      <c r="J7" s="123">
        <v>0</v>
      </c>
      <c r="K7" s="123">
        <f>F7+G7-I7-J7</f>
        <v>1374393.2290399999</v>
      </c>
      <c r="L7" s="125">
        <f>C7-K7</f>
        <v>2167606.7709600003</v>
      </c>
    </row>
    <row r="8" spans="1:16" ht="20.25">
      <c r="A8" s="258" t="s">
        <v>600</v>
      </c>
      <c r="B8" s="259"/>
      <c r="C8" s="274">
        <f>'8-3.유상(차관)'!D17</f>
        <v>753000</v>
      </c>
      <c r="D8" s="274"/>
      <c r="E8" s="264">
        <f>'8-3.유상(차관)'!E17</f>
        <v>0</v>
      </c>
      <c r="F8" s="129">
        <f>'8-3.유상(차관)'!F17</f>
        <v>784199.26459600008</v>
      </c>
      <c r="G8" s="129">
        <f>'8-3.유상(차관)'!G17</f>
        <v>0</v>
      </c>
      <c r="H8" s="269">
        <f>'8-3.유상(차관)'!H17</f>
        <v>0</v>
      </c>
      <c r="I8" s="129">
        <f>'8-3.유상(차관)'!I17</f>
        <v>0</v>
      </c>
      <c r="J8" s="129">
        <f>'8-3.유상(차관)'!J17</f>
        <v>0</v>
      </c>
      <c r="K8" s="129">
        <f>F8+G8-I8-J8</f>
        <v>784199.26459600008</v>
      </c>
      <c r="L8" s="278" t="s">
        <v>43</v>
      </c>
    </row>
    <row r="9" spans="1:16" ht="20.25">
      <c r="A9" s="258"/>
      <c r="B9" s="259"/>
      <c r="C9" s="274"/>
      <c r="D9" s="274"/>
      <c r="E9" s="264"/>
      <c r="F9" s="131">
        <f>'8-3.유상(차관)'!F18</f>
        <v>720041.77960000001</v>
      </c>
      <c r="G9" s="131">
        <f>'8-3.유상(차관)'!G18</f>
        <v>0</v>
      </c>
      <c r="H9" s="270"/>
      <c r="I9" s="131">
        <f>'8-3.유상(차관)'!I18</f>
        <v>0</v>
      </c>
      <c r="J9" s="131">
        <f>'8-3.유상(차관)'!J18</f>
        <v>0</v>
      </c>
      <c r="K9" s="131">
        <f>F9+G9-I9-J9</f>
        <v>720041.77960000001</v>
      </c>
      <c r="L9" s="279"/>
    </row>
    <row r="10" spans="1:16" ht="20.25">
      <c r="A10" s="258" t="s">
        <v>603</v>
      </c>
      <c r="B10" s="259"/>
      <c r="C10" s="274">
        <f>'8-3.유상(차관)'!D30</f>
        <v>133500</v>
      </c>
      <c r="D10" s="274"/>
      <c r="E10" s="264">
        <f>'8-3.유상(차관)'!E30</f>
        <v>0</v>
      </c>
      <c r="F10" s="129">
        <f>'8-3.유상(차관)'!F30</f>
        <v>149417.23139999999</v>
      </c>
      <c r="G10" s="129">
        <f>'8-3.유상(차관)'!G30</f>
        <v>0</v>
      </c>
      <c r="H10" s="260">
        <f>'8-3.유상(차관)'!H30</f>
        <v>0</v>
      </c>
      <c r="I10" s="129">
        <f>'8-3.유상(차관)'!I30</f>
        <v>0</v>
      </c>
      <c r="J10" s="129">
        <f>'8-3.유상(차관)'!J30</f>
        <v>0</v>
      </c>
      <c r="K10" s="129">
        <f t="shared" ref="K10:K18" si="0">F10+G10-I10-J10</f>
        <v>149417.23139999999</v>
      </c>
      <c r="L10" s="281">
        <f>'8-3.유상(차관)'!L30</f>
        <v>602.61709999999948</v>
      </c>
    </row>
    <row r="11" spans="1:16" ht="20.25">
      <c r="A11" s="258"/>
      <c r="B11" s="259"/>
      <c r="C11" s="274"/>
      <c r="D11" s="274"/>
      <c r="E11" s="264"/>
      <c r="F11" s="131">
        <f>'8-3.유상(차관)'!F31</f>
        <v>132897.3829</v>
      </c>
      <c r="G11" s="131">
        <f>'8-3.유상(차관)'!G31</f>
        <v>0</v>
      </c>
      <c r="H11" s="261"/>
      <c r="I11" s="131">
        <f>'8-3.유상(차관)'!I31</f>
        <v>0</v>
      </c>
      <c r="J11" s="131">
        <f>'8-3.유상(차관)'!J31</f>
        <v>0</v>
      </c>
      <c r="K11" s="131">
        <f t="shared" si="0"/>
        <v>132897.3829</v>
      </c>
      <c r="L11" s="281"/>
    </row>
    <row r="12" spans="1:16" ht="20.25">
      <c r="A12" s="258" t="s">
        <v>616</v>
      </c>
      <c r="B12" s="259"/>
      <c r="C12" s="263">
        <f>'8-4.유상(교역1)'!C56+'8-5.유상(교역2)'!C200</f>
        <v>72337.8</v>
      </c>
      <c r="D12" s="263"/>
      <c r="E12" s="127">
        <f>'8-4.유상(교역1)'!D56</f>
        <v>0</v>
      </c>
      <c r="F12" s="126">
        <f>'8-4.유상(교역1)'!E56+'8-5.유상(교역2)'!D200</f>
        <v>71567.771569999997</v>
      </c>
      <c r="G12" s="126">
        <f>'8-4.유상(교역1)'!F56+'8-5.유상(교역2)'!E200</f>
        <v>0</v>
      </c>
      <c r="H12" s="127">
        <f>'8-4.유상(교역1)'!G56</f>
        <v>0</v>
      </c>
      <c r="I12" s="126">
        <f>'8-4.유상(교역1)'!H56+'8-5.유상(교역2)'!F200</f>
        <v>64279.868480000005</v>
      </c>
      <c r="J12" s="126">
        <f>'8-4.유상(교역1)'!I56+'8-5.유상(교역2)'!G200</f>
        <v>210</v>
      </c>
      <c r="K12" s="126">
        <f t="shared" si="0"/>
        <v>7077.9030899999925</v>
      </c>
      <c r="L12" s="128">
        <f>'8-4.유상(교역1)'!K56+'8-5.유상(교역2)'!I200</f>
        <v>770.02843000000007</v>
      </c>
    </row>
    <row r="13" spans="1:16" ht="20.25">
      <c r="A13" s="258" t="s">
        <v>604</v>
      </c>
      <c r="B13" s="259"/>
      <c r="C13" s="263">
        <f>'8-6.유상(경협)'!C69</f>
        <v>279227.38199999998</v>
      </c>
      <c r="D13" s="263"/>
      <c r="E13" s="127">
        <f>'8-6.유상(경협)'!D69</f>
        <v>0</v>
      </c>
      <c r="F13" s="126">
        <f>'8-6.유상(경협)'!E69</f>
        <v>238660.48199</v>
      </c>
      <c r="G13" s="126">
        <f>'8-6.유상(경협)'!F69</f>
        <v>0</v>
      </c>
      <c r="H13" s="127">
        <f>'8-6.유상(경협)'!G69</f>
        <v>0</v>
      </c>
      <c r="I13" s="126">
        <f>'8-6.유상(경협)'!H69</f>
        <v>109786.70107</v>
      </c>
      <c r="J13" s="126">
        <f>'8-6.유상(경협)'!I69</f>
        <v>4027.5384400000003</v>
      </c>
      <c r="K13" s="126">
        <f t="shared" si="0"/>
        <v>124846.24248</v>
      </c>
      <c r="L13" s="128">
        <f>'8-6.유상(경협)'!K69</f>
        <v>35415</v>
      </c>
    </row>
    <row r="14" spans="1:16" ht="20.25">
      <c r="A14" s="256" t="s">
        <v>605</v>
      </c>
      <c r="B14" s="257"/>
      <c r="C14" s="262">
        <f>'8-7.유상(특별대출)'!F560</f>
        <v>205360</v>
      </c>
      <c r="D14" s="262"/>
      <c r="E14" s="160">
        <f>'8-7.유상(특별대출)'!G560</f>
        <v>0</v>
      </c>
      <c r="F14" s="129">
        <f>'8-7.유상(특별대출)'!H560</f>
        <v>203358.3</v>
      </c>
      <c r="G14" s="129">
        <f>'8-7.유상(특별대출)'!I560</f>
        <v>0</v>
      </c>
      <c r="H14" s="160">
        <f>'8-7.유상(특별대출)'!J560</f>
        <v>0</v>
      </c>
      <c r="I14" s="129">
        <f>'8-7.유상(특별대출)'!K560</f>
        <v>35336.436830000006</v>
      </c>
      <c r="J14" s="129">
        <f>'8-7.유상(특별대출)'!L560</f>
        <v>1254.3244899999997</v>
      </c>
      <c r="K14" s="129">
        <f t="shared" si="0"/>
        <v>166767.53867999997</v>
      </c>
      <c r="L14" s="130">
        <f>'8-7.유상(특별대출)'!N560</f>
        <v>2001.7</v>
      </c>
    </row>
    <row r="15" spans="1:16" ht="20.25">
      <c r="A15" s="299" t="s">
        <v>1032</v>
      </c>
      <c r="B15" s="300"/>
      <c r="C15" s="303">
        <f>SUMIF('8-7.유상(특별대출)'!B5:B559,'8-7.유상(특별대출)'!B6,'8-7.유상(특별대출)'!F5:F559)</f>
        <v>47854</v>
      </c>
      <c r="D15" s="304"/>
      <c r="E15" s="165">
        <f>SUMIF('8-7.유상(특별대출)'!B5:B559,'8-7.유상(특별대출)'!B24,'8-7.유상(특별대출)'!G5:G559)</f>
        <v>0</v>
      </c>
      <c r="F15" s="166">
        <f>SUMIF('8-7.유상(특별대출)'!B5:B559,'8-7.유상(특별대출)'!B6,'8-7.유상(특별대출)'!H5:H559)</f>
        <v>47009.5</v>
      </c>
      <c r="G15" s="167">
        <f>SUMIF('8-7.유상(특별대출)'!B5:B559,'8-7.유상(특별대출)'!B24,'8-7.유상(특별대출)'!I5:I559)</f>
        <v>0</v>
      </c>
      <c r="H15" s="168">
        <f>SUMIF('8-7.유상(특별대출)'!B5:B559,'8-7.유상(특별대출)'!B24,'8-7.유상(특별대출)'!J5:J559)</f>
        <v>0</v>
      </c>
      <c r="I15" s="167">
        <f>SUMIF('8-7.유상(특별대출)'!B5:B559,'8-7.유상(특별대출)'!B24,'8-7.유상(특별대출)'!K5:K559)</f>
        <v>25814.527539999995</v>
      </c>
      <c r="J15" s="167">
        <f>SUMIF('8-7.유상(특별대출)'!B5:B559,'8-7.유상(특별대출)'!B24,'8-7.유상(특별대출)'!L5:L559)</f>
        <v>220.96258</v>
      </c>
      <c r="K15" s="167">
        <f t="shared" si="0"/>
        <v>20974.009880000005</v>
      </c>
      <c r="L15" s="169">
        <f>C15-F15-G15</f>
        <v>844.5</v>
      </c>
    </row>
    <row r="16" spans="1:16" ht="20.25">
      <c r="A16" s="301" t="s">
        <v>1033</v>
      </c>
      <c r="B16" s="302"/>
      <c r="C16" s="305">
        <f>SUMIF('8-7.유상(특별대출)'!B5:B559,'8-7.유상(특별대출)'!B5,'8-7.유상(특별대출)'!F5:F559)</f>
        <v>157506</v>
      </c>
      <c r="D16" s="306"/>
      <c r="E16" s="161">
        <f>SUMIF('8-7.유상(특별대출)'!B5:B559,'8-7.유상(특별대출)'!B5,'8-7.유상(특별대출)'!G5:G559)</f>
        <v>0</v>
      </c>
      <c r="F16" s="170">
        <f>SUMIF('8-7.유상(특별대출)'!B5:B559,'8-7.유상(특별대출)'!B5,'8-7.유상(특별대출)'!H5:H559)</f>
        <v>156348.79999999999</v>
      </c>
      <c r="G16" s="170">
        <f>SUMIF('8-7.유상(특별대출)'!B5:B559,'8-7.유상(특별대출)'!B5,'8-7.유상(특별대출)'!I5:I559)</f>
        <v>0</v>
      </c>
      <c r="H16" s="161">
        <f>SUMIF('8-7.유상(특별대출)'!B5:B559,'8-7.유상(특별대출)'!B5,'8-7.유상(특별대출)'!J5:J559)</f>
        <v>0</v>
      </c>
      <c r="I16" s="170">
        <f>SUMIF('8-7.유상(특별대출)'!B5:B559,'8-7.유상(특별대출)'!B5,'8-7.유상(특별대출)'!K5:K559)</f>
        <v>25814.527539999995</v>
      </c>
      <c r="J16" s="170">
        <f>SUMIF('8-7.유상(특별대출)'!B5:B559,'8-7.유상(특별대출)'!B5,'8-7.유상(특별대출)'!L5:L559)</f>
        <v>220.96258</v>
      </c>
      <c r="K16" s="170">
        <f t="shared" si="0"/>
        <v>130313.30987999999</v>
      </c>
      <c r="L16" s="171">
        <f>C16-F16-G16</f>
        <v>1157.2000000000116</v>
      </c>
    </row>
    <row r="17" spans="1:13" ht="20.25">
      <c r="A17" s="258" t="s">
        <v>642</v>
      </c>
      <c r="B17" s="259"/>
      <c r="C17" s="262">
        <f>'8-8.유상(민족공동체)'!D34</f>
        <v>101514.777</v>
      </c>
      <c r="D17" s="262"/>
      <c r="E17" s="308">
        <f>'8-8.유상(민족공동체)'!E34</f>
        <v>509.60500000000002</v>
      </c>
      <c r="F17" s="129">
        <f>'8-8.유상(민족공동체)'!F34</f>
        <v>249528.65307999996</v>
      </c>
      <c r="G17" s="129">
        <f>'8-8.유상(민족공동체)'!G34</f>
        <v>0</v>
      </c>
      <c r="H17" s="160">
        <f>'8-8.유상(민족공동체)'!H34</f>
        <v>10071.34144</v>
      </c>
      <c r="I17" s="129">
        <f>'8-8.유상(민족공동체)'!I34</f>
        <v>97187.41580100001</v>
      </c>
      <c r="J17" s="129">
        <f>'8-8.유상(민족공동체)'!J34</f>
        <v>0</v>
      </c>
      <c r="K17" s="129">
        <f t="shared" si="0"/>
        <v>152341.23727899994</v>
      </c>
      <c r="L17" s="130">
        <f>'8-8.유상(민족공동체)'!L34</f>
        <v>0</v>
      </c>
      <c r="M17" s="282"/>
    </row>
    <row r="18" spans="1:13" ht="20.25">
      <c r="A18" s="258"/>
      <c r="B18" s="259"/>
      <c r="C18" s="288">
        <f>'8-8.유상(민족공동체)'!D35</f>
        <v>138000</v>
      </c>
      <c r="D18" s="288"/>
      <c r="E18" s="309"/>
      <c r="F18" s="131">
        <f>'8-8.유상(민족공동체)'!F35</f>
        <v>92999.999396000014</v>
      </c>
      <c r="G18" s="131">
        <f>'8-8.유상(민족공동체)'!G35</f>
        <v>0</v>
      </c>
      <c r="H18" s="131">
        <f>'8-8.유상(민족공동체)'!H35</f>
        <v>10071.34144</v>
      </c>
      <c r="I18" s="131">
        <f>'8-8.유상(민족공동체)'!I35</f>
        <v>12752.65</v>
      </c>
      <c r="J18" s="131">
        <f>'8-8.유상(민족공동체)'!J35</f>
        <v>0</v>
      </c>
      <c r="K18" s="131">
        <f t="shared" si="0"/>
        <v>80247.34939600002</v>
      </c>
      <c r="L18" s="132">
        <f>'8-8.유상(민족공동체)'!L35</f>
        <v>0</v>
      </c>
      <c r="M18" s="282"/>
    </row>
    <row r="19" spans="1:13" ht="20.25">
      <c r="A19" s="244" t="s">
        <v>643</v>
      </c>
      <c r="B19" s="246">
        <f>1+'8-3.유상(차관)'!C17+'8-3.유상(차관)'!C30+'8-4.유상(교역1)'!B56+'8-5.유상(교역2)'!B200+'8-6.유상(경협)'!B69+'8-7.유상(특별대출)'!D560+'8-8.유상(민족공동체)'!C34</f>
        <v>894</v>
      </c>
      <c r="C19" s="265">
        <f>C7+C12+C13+C14+C17</f>
        <v>4200439.9589999998</v>
      </c>
      <c r="D19" s="265"/>
      <c r="E19" s="248">
        <f>SUM(E7:E18)-E15-E16</f>
        <v>509.60500000000002</v>
      </c>
      <c r="F19" s="133">
        <f>F7+F8+F10+F12+F13+F14+F17</f>
        <v>3071124.9316759999</v>
      </c>
      <c r="G19" s="133">
        <f>G7+G8+G10+G12+G13+G14+G17</f>
        <v>0</v>
      </c>
      <c r="H19" s="248">
        <f>SUM(H7:H18)-H8-H11-H18-H15-H16</f>
        <v>10071.34144</v>
      </c>
      <c r="I19" s="133">
        <f>I7+I8+I10+I12+I13+I14+I17</f>
        <v>306590.42218100006</v>
      </c>
      <c r="J19" s="133">
        <f>J7+J8+J10+J12+J13+J14+J17</f>
        <v>5491.8629300000002</v>
      </c>
      <c r="K19" s="133">
        <f>K7+K8+K10+K12+K13+K14+K17</f>
        <v>2759042.6465649996</v>
      </c>
      <c r="L19" s="134">
        <f>L7+L12+L13+L14+L17</f>
        <v>2205793.4993900005</v>
      </c>
    </row>
    <row r="20" spans="1:13" ht="21" thickBot="1">
      <c r="A20" s="245"/>
      <c r="B20" s="247"/>
      <c r="C20" s="307">
        <f>C8+C10+C18</f>
        <v>1024500</v>
      </c>
      <c r="D20" s="307"/>
      <c r="E20" s="249"/>
      <c r="F20" s="135">
        <f>F9+F11+F18</f>
        <v>945939.16189600003</v>
      </c>
      <c r="G20" s="135">
        <f>G9+G11+G18</f>
        <v>0</v>
      </c>
      <c r="H20" s="249"/>
      <c r="I20" s="135">
        <f>I9+I11+I18</f>
        <v>12752.65</v>
      </c>
      <c r="J20" s="135">
        <f>J9+J11+J18</f>
        <v>0</v>
      </c>
      <c r="K20" s="135">
        <f>K9+K11+K18</f>
        <v>933186.51189600001</v>
      </c>
      <c r="L20" s="136">
        <f>L11+L18</f>
        <v>0</v>
      </c>
    </row>
    <row r="21" spans="1:13" ht="2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</row>
    <row r="22" spans="1:13" ht="20.25">
      <c r="A22" s="158" t="s">
        <v>723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3" ht="21" thickBo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 t="s">
        <v>14</v>
      </c>
    </row>
    <row r="24" spans="1:13" ht="20.25">
      <c r="A24" s="253" t="s">
        <v>644</v>
      </c>
      <c r="B24" s="254"/>
      <c r="C24" s="283" t="s">
        <v>42</v>
      </c>
      <c r="D24" s="284"/>
      <c r="E24" s="284"/>
      <c r="F24" s="285"/>
      <c r="G24" s="254" t="s">
        <v>41</v>
      </c>
      <c r="H24" s="254"/>
      <c r="I24" s="254"/>
      <c r="J24" s="254"/>
      <c r="K24" s="254"/>
      <c r="L24" s="276" t="s">
        <v>40</v>
      </c>
    </row>
    <row r="25" spans="1:13" ht="20.25">
      <c r="A25" s="255"/>
      <c r="B25" s="252"/>
      <c r="C25" s="252" t="s">
        <v>645</v>
      </c>
      <c r="D25" s="252" t="s">
        <v>10</v>
      </c>
      <c r="E25" s="252" t="s">
        <v>39</v>
      </c>
      <c r="F25" s="252" t="s">
        <v>37</v>
      </c>
      <c r="G25" s="252" t="s">
        <v>38</v>
      </c>
      <c r="H25" s="252"/>
      <c r="I25" s="286" t="s">
        <v>617</v>
      </c>
      <c r="J25" s="287"/>
      <c r="K25" s="252" t="s">
        <v>37</v>
      </c>
      <c r="L25" s="277"/>
    </row>
    <row r="26" spans="1:13" ht="20.25">
      <c r="A26" s="255"/>
      <c r="B26" s="252"/>
      <c r="C26" s="252"/>
      <c r="D26" s="252"/>
      <c r="E26" s="252"/>
      <c r="F26" s="252"/>
      <c r="G26" s="252"/>
      <c r="H26" s="252"/>
      <c r="I26" s="159" t="s">
        <v>618</v>
      </c>
      <c r="J26" s="159" t="s">
        <v>619</v>
      </c>
      <c r="K26" s="252"/>
      <c r="L26" s="277"/>
    </row>
    <row r="27" spans="1:13" ht="20.25" hidden="1">
      <c r="A27" s="250" t="s">
        <v>620</v>
      </c>
      <c r="B27" s="251"/>
      <c r="C27" s="126"/>
      <c r="D27" s="126">
        <v>149831</v>
      </c>
      <c r="E27" s="126">
        <v>0</v>
      </c>
      <c r="F27" s="126">
        <f>SUM(D27:E27)</f>
        <v>149831</v>
      </c>
      <c r="G27" s="263">
        <v>0</v>
      </c>
      <c r="H27" s="263"/>
      <c r="I27" s="126">
        <v>0</v>
      </c>
      <c r="J27" s="126">
        <v>0</v>
      </c>
      <c r="K27" s="126">
        <f t="shared" ref="K27:K40" si="1">SUM(G27:J27)</f>
        <v>0</v>
      </c>
      <c r="L27" s="128">
        <v>149831</v>
      </c>
    </row>
    <row r="28" spans="1:13" ht="20.25" hidden="1">
      <c r="A28" s="250" t="s">
        <v>621</v>
      </c>
      <c r="B28" s="251"/>
      <c r="C28" s="126"/>
      <c r="D28" s="126">
        <v>254852</v>
      </c>
      <c r="E28" s="126">
        <v>3860.1194700000001</v>
      </c>
      <c r="F28" s="126">
        <f>SUM(D28:E28)</f>
        <v>258712.11947000001</v>
      </c>
      <c r="G28" s="263">
        <v>325936.20536999998</v>
      </c>
      <c r="H28" s="263"/>
      <c r="I28" s="126">
        <v>0</v>
      </c>
      <c r="J28" s="126">
        <v>19023.080709999998</v>
      </c>
      <c r="K28" s="126">
        <f t="shared" si="1"/>
        <v>344959.28607999999</v>
      </c>
      <c r="L28" s="128">
        <f>L27+F28-K28</f>
        <v>63583.833390000043</v>
      </c>
    </row>
    <row r="29" spans="1:13" ht="20.25" hidden="1">
      <c r="A29" s="250" t="s">
        <v>622</v>
      </c>
      <c r="B29" s="251"/>
      <c r="C29" s="126"/>
      <c r="D29" s="126">
        <v>310000</v>
      </c>
      <c r="E29" s="126">
        <v>4011.29583</v>
      </c>
      <c r="F29" s="126">
        <f>SUM(D29:E29)</f>
        <v>314011.29583000002</v>
      </c>
      <c r="G29" s="263">
        <v>300283.77867999999</v>
      </c>
      <c r="H29" s="263"/>
      <c r="I29" s="126">
        <v>0</v>
      </c>
      <c r="J29" s="126">
        <v>39078.883390000003</v>
      </c>
      <c r="K29" s="126">
        <f t="shared" si="1"/>
        <v>339362.66206999996</v>
      </c>
      <c r="L29" s="128">
        <f>L28+F29-K29</f>
        <v>38232.467150000099</v>
      </c>
    </row>
    <row r="30" spans="1:13" ht="20.25" hidden="1">
      <c r="A30" s="250" t="s">
        <v>623</v>
      </c>
      <c r="B30" s="251"/>
      <c r="C30" s="126"/>
      <c r="D30" s="126">
        <v>505000</v>
      </c>
      <c r="E30" s="126">
        <v>4791.11985</v>
      </c>
      <c r="F30" s="126">
        <f>SUM(D30:E30)</f>
        <v>509791.11985000002</v>
      </c>
      <c r="G30" s="263">
        <v>300883.00342000002</v>
      </c>
      <c r="H30" s="263"/>
      <c r="I30" s="126">
        <v>149831</v>
      </c>
      <c r="J30" s="126">
        <v>62560.939429999999</v>
      </c>
      <c r="K30" s="126">
        <f t="shared" si="1"/>
        <v>513274.94284999999</v>
      </c>
      <c r="L30" s="128">
        <f>L29+F30-K30</f>
        <v>34748.644150000066</v>
      </c>
    </row>
    <row r="31" spans="1:13" ht="20.25" hidden="1">
      <c r="A31" s="250" t="s">
        <v>624</v>
      </c>
      <c r="B31" s="251"/>
      <c r="C31" s="126"/>
      <c r="D31" s="126">
        <v>823000</v>
      </c>
      <c r="E31" s="126">
        <v>2665.8354800000002</v>
      </c>
      <c r="F31" s="126">
        <f>SUM(D31:E31)</f>
        <v>825665.83548000001</v>
      </c>
      <c r="G31" s="263">
        <v>328744.60154</v>
      </c>
      <c r="H31" s="263"/>
      <c r="I31" s="126">
        <v>254852</v>
      </c>
      <c r="J31" s="126">
        <v>70141.480119999993</v>
      </c>
      <c r="K31" s="126">
        <f t="shared" si="1"/>
        <v>653738.08165999991</v>
      </c>
      <c r="L31" s="128">
        <f>L30+F31-K31</f>
        <v>206676.39797000017</v>
      </c>
    </row>
    <row r="32" spans="1:13" ht="20.25" hidden="1">
      <c r="A32" s="250" t="s">
        <v>625</v>
      </c>
      <c r="B32" s="251"/>
      <c r="C32" s="126"/>
      <c r="D32" s="126">
        <v>310000</v>
      </c>
      <c r="E32" s="126">
        <v>3007.5050900000006</v>
      </c>
      <c r="F32" s="126">
        <v>313007.50508999999</v>
      </c>
      <c r="G32" s="263">
        <v>86984.473920000004</v>
      </c>
      <c r="H32" s="263"/>
      <c r="I32" s="126">
        <v>310000</v>
      </c>
      <c r="J32" s="126">
        <v>79541.644719999997</v>
      </c>
      <c r="K32" s="126">
        <f t="shared" si="1"/>
        <v>476526.11864</v>
      </c>
      <c r="L32" s="128">
        <v>43157.784420000185</v>
      </c>
    </row>
    <row r="33" spans="1:13" ht="20.25" hidden="1">
      <c r="A33" s="250" t="s">
        <v>36</v>
      </c>
      <c r="B33" s="251"/>
      <c r="C33" s="126"/>
      <c r="D33" s="126">
        <v>410000</v>
      </c>
      <c r="E33" s="126">
        <v>2191.2388099999998</v>
      </c>
      <c r="F33" s="126">
        <v>412191.23881000007</v>
      </c>
      <c r="G33" s="263">
        <v>22677.914360000141</v>
      </c>
      <c r="H33" s="263"/>
      <c r="I33" s="126">
        <v>282000</v>
      </c>
      <c r="J33" s="126">
        <v>83767.467380000002</v>
      </c>
      <c r="K33" s="126">
        <f t="shared" si="1"/>
        <v>388445.38174000016</v>
      </c>
      <c r="L33" s="128">
        <v>66903.641490000053</v>
      </c>
    </row>
    <row r="34" spans="1:13" ht="20.25" hidden="1">
      <c r="A34" s="250" t="s">
        <v>626</v>
      </c>
      <c r="B34" s="251"/>
      <c r="C34" s="126"/>
      <c r="D34" s="126">
        <v>940000</v>
      </c>
      <c r="E34" s="126">
        <v>5578.4190600000002</v>
      </c>
      <c r="F34" s="126">
        <v>945578.41905999987</v>
      </c>
      <c r="G34" s="263">
        <v>8883.2517499998194</v>
      </c>
      <c r="H34" s="263"/>
      <c r="I34" s="126">
        <v>773000</v>
      </c>
      <c r="J34" s="126">
        <v>96664.368740000005</v>
      </c>
      <c r="K34" s="126">
        <f t="shared" si="1"/>
        <v>878547.62048999988</v>
      </c>
      <c r="L34" s="128">
        <v>133934.44006000017</v>
      </c>
    </row>
    <row r="35" spans="1:13" ht="20.25" hidden="1">
      <c r="A35" s="250" t="s">
        <v>627</v>
      </c>
      <c r="B35" s="251"/>
      <c r="C35" s="126"/>
      <c r="D35" s="126">
        <v>521591</v>
      </c>
      <c r="E35" s="126">
        <v>3947.4821900000002</v>
      </c>
      <c r="F35" s="126">
        <v>525538.48219000013</v>
      </c>
      <c r="G35" s="263">
        <v>0</v>
      </c>
      <c r="H35" s="263"/>
      <c r="I35" s="126">
        <v>533000</v>
      </c>
      <c r="J35" s="126">
        <v>98377.774420000002</v>
      </c>
      <c r="K35" s="126">
        <f t="shared" si="1"/>
        <v>631377.77442000003</v>
      </c>
      <c r="L35" s="128">
        <v>28095.147830000147</v>
      </c>
    </row>
    <row r="36" spans="1:13" ht="20.25" hidden="1">
      <c r="A36" s="250" t="s">
        <v>628</v>
      </c>
      <c r="B36" s="251"/>
      <c r="C36" s="126"/>
      <c r="D36" s="126">
        <v>147500</v>
      </c>
      <c r="E36" s="126">
        <v>2664.84114</v>
      </c>
      <c r="F36" s="126">
        <v>150164.84113999997</v>
      </c>
      <c r="G36" s="263">
        <v>0</v>
      </c>
      <c r="H36" s="263"/>
      <c r="I36" s="126">
        <v>50000</v>
      </c>
      <c r="J36" s="126">
        <v>96307.031419999999</v>
      </c>
      <c r="K36" s="126">
        <f t="shared" si="1"/>
        <v>146307.03142000001</v>
      </c>
      <c r="L36" s="128">
        <v>31952.957550000399</v>
      </c>
    </row>
    <row r="37" spans="1:13" ht="20.25" hidden="1">
      <c r="A37" s="250" t="s">
        <v>629</v>
      </c>
      <c r="B37" s="251"/>
      <c r="C37" s="126"/>
      <c r="D37" s="126">
        <v>81000</v>
      </c>
      <c r="E37" s="126">
        <v>1729.5976000000001</v>
      </c>
      <c r="F37" s="126">
        <v>82729.597600000008</v>
      </c>
      <c r="G37" s="263">
        <v>0</v>
      </c>
      <c r="H37" s="263"/>
      <c r="I37" s="126">
        <v>10000</v>
      </c>
      <c r="J37" s="126">
        <v>100206.33494</v>
      </c>
      <c r="K37" s="126">
        <f t="shared" si="1"/>
        <v>110206.33494</v>
      </c>
      <c r="L37" s="128">
        <v>4476.2202100003851</v>
      </c>
    </row>
    <row r="38" spans="1:13" ht="20.25" hidden="1">
      <c r="A38" s="250" t="s">
        <v>630</v>
      </c>
      <c r="B38" s="251"/>
      <c r="C38" s="126"/>
      <c r="D38" s="126">
        <v>875000</v>
      </c>
      <c r="E38" s="126">
        <v>293.77855</v>
      </c>
      <c r="F38" s="126">
        <v>875293.77854999993</v>
      </c>
      <c r="G38" s="263">
        <v>0</v>
      </c>
      <c r="H38" s="263"/>
      <c r="I38" s="126">
        <v>770000</v>
      </c>
      <c r="J38" s="126">
        <v>104819.00188</v>
      </c>
      <c r="K38" s="126">
        <f t="shared" si="1"/>
        <v>874819.00188</v>
      </c>
      <c r="L38" s="128">
        <v>4950.9968800003408</v>
      </c>
    </row>
    <row r="39" spans="1:13" ht="20.25">
      <c r="A39" s="250" t="s">
        <v>631</v>
      </c>
      <c r="B39" s="251"/>
      <c r="C39" s="126"/>
      <c r="D39" s="126">
        <v>104400</v>
      </c>
      <c r="E39" s="126">
        <v>177.69461699999999</v>
      </c>
      <c r="F39" s="126">
        <v>104577.694617</v>
      </c>
      <c r="G39" s="263">
        <v>0</v>
      </c>
      <c r="H39" s="263"/>
      <c r="I39" s="126">
        <v>0</v>
      </c>
      <c r="J39" s="126">
        <v>105141.82734</v>
      </c>
      <c r="K39" s="126">
        <f t="shared" si="1"/>
        <v>105141.82734</v>
      </c>
      <c r="L39" s="128">
        <v>4386.8641570003383</v>
      </c>
    </row>
    <row r="40" spans="1:13" ht="20.25">
      <c r="A40" s="250" t="s">
        <v>632</v>
      </c>
      <c r="B40" s="251"/>
      <c r="C40" s="126">
        <v>112800</v>
      </c>
      <c r="D40" s="126">
        <v>400000</v>
      </c>
      <c r="E40" s="126">
        <v>210.46206000000001</v>
      </c>
      <c r="F40" s="126">
        <f>SUM(C40:E40)</f>
        <v>513010.46205999999</v>
      </c>
      <c r="G40" s="263">
        <v>0</v>
      </c>
      <c r="H40" s="263"/>
      <c r="I40" s="126">
        <v>400000</v>
      </c>
      <c r="J40" s="126">
        <v>112645.02705</v>
      </c>
      <c r="K40" s="126">
        <f t="shared" si="1"/>
        <v>512645.02705000003</v>
      </c>
      <c r="L40" s="128">
        <v>4752.5224600000001</v>
      </c>
    </row>
    <row r="41" spans="1:13" ht="20.25">
      <c r="A41" s="250" t="s">
        <v>633</v>
      </c>
      <c r="B41" s="251"/>
      <c r="C41" s="126">
        <v>105500</v>
      </c>
      <c r="D41" s="126">
        <v>530000</v>
      </c>
      <c r="E41" s="126">
        <v>163.83047999999999</v>
      </c>
      <c r="F41" s="126">
        <v>635663.83048</v>
      </c>
      <c r="G41" s="263">
        <v>0</v>
      </c>
      <c r="H41" s="263"/>
      <c r="I41" s="126">
        <v>530000</v>
      </c>
      <c r="J41" s="126">
        <v>105392.34699999999</v>
      </c>
      <c r="K41" s="126">
        <v>635392.34699999995</v>
      </c>
      <c r="L41" s="128">
        <v>5024.0059399999445</v>
      </c>
    </row>
    <row r="42" spans="1:13" s="54" customFormat="1" ht="20.25">
      <c r="A42" s="250" t="s">
        <v>634</v>
      </c>
      <c r="B42" s="251"/>
      <c r="C42" s="126">
        <v>93400</v>
      </c>
      <c r="D42" s="126">
        <v>228600</v>
      </c>
      <c r="E42" s="126">
        <v>159.74637000000001</v>
      </c>
      <c r="F42" s="126">
        <v>322159.74637000001</v>
      </c>
      <c r="G42" s="263">
        <v>0</v>
      </c>
      <c r="H42" s="263"/>
      <c r="I42" s="126">
        <v>228591</v>
      </c>
      <c r="J42" s="126">
        <v>93222.748099999997</v>
      </c>
      <c r="K42" s="126">
        <v>321813.74809999997</v>
      </c>
      <c r="L42" s="128">
        <v>5370.0042100000001</v>
      </c>
      <c r="M42" s="57"/>
    </row>
    <row r="43" spans="1:13" ht="20.25">
      <c r="A43" s="250" t="s">
        <v>500</v>
      </c>
      <c r="B43" s="251"/>
      <c r="C43" s="126">
        <v>93202.600563999993</v>
      </c>
      <c r="D43" s="126">
        <v>90500</v>
      </c>
      <c r="E43" s="126">
        <v>134.79934</v>
      </c>
      <c r="F43" s="126">
        <v>183837.39990400002</v>
      </c>
      <c r="G43" s="271">
        <v>0</v>
      </c>
      <c r="H43" s="272"/>
      <c r="I43" s="126">
        <v>90500</v>
      </c>
      <c r="J43" s="126">
        <v>93148.56607999999</v>
      </c>
      <c r="K43" s="126">
        <v>183648.56607999999</v>
      </c>
      <c r="L43" s="128">
        <v>5558.8380340000003</v>
      </c>
    </row>
    <row r="44" spans="1:13" s="82" customFormat="1" ht="20.25">
      <c r="A44" s="293" t="s">
        <v>1382</v>
      </c>
      <c r="B44" s="294"/>
      <c r="C44" s="126">
        <v>92500</v>
      </c>
      <c r="D44" s="126">
        <v>207000</v>
      </c>
      <c r="E44" s="126">
        <v>111.39062</v>
      </c>
      <c r="F44" s="126">
        <v>299611.39062000002</v>
      </c>
      <c r="G44" s="295">
        <v>0</v>
      </c>
      <c r="H44" s="296"/>
      <c r="I44" s="126">
        <v>207000</v>
      </c>
      <c r="J44" s="126">
        <v>91221.869210000004</v>
      </c>
      <c r="K44" s="126">
        <v>298221.86921000003</v>
      </c>
      <c r="L44" s="128">
        <v>6948.3843740000157</v>
      </c>
      <c r="M44" s="83"/>
    </row>
    <row r="45" spans="1:13" s="115" customFormat="1" ht="20.25">
      <c r="A45" s="293" t="s">
        <v>1383</v>
      </c>
      <c r="B45" s="294"/>
      <c r="C45" s="126">
        <v>83000</v>
      </c>
      <c r="D45" s="126">
        <v>765000</v>
      </c>
      <c r="E45" s="126">
        <v>109.2482</v>
      </c>
      <c r="F45" s="126">
        <v>848109.24820000003</v>
      </c>
      <c r="G45" s="295">
        <v>0</v>
      </c>
      <c r="H45" s="296"/>
      <c r="I45" s="126">
        <v>765000</v>
      </c>
      <c r="J45" s="126">
        <v>81962.212889999981</v>
      </c>
      <c r="K45" s="126">
        <v>846962.21288999997</v>
      </c>
      <c r="L45" s="128">
        <f>L44+F45-K45</f>
        <v>8095.4196840000805</v>
      </c>
      <c r="M45" s="116"/>
    </row>
    <row r="46" spans="1:13" s="115" customFormat="1" ht="20.25">
      <c r="A46" s="293" t="s">
        <v>1412</v>
      </c>
      <c r="B46" s="294"/>
      <c r="C46" s="126">
        <v>63711</v>
      </c>
      <c r="D46" s="126">
        <v>278400</v>
      </c>
      <c r="E46" s="126">
        <v>155.82275000000001</v>
      </c>
      <c r="F46" s="126">
        <f>SUM(C46:E46)</f>
        <v>342266.82274999999</v>
      </c>
      <c r="G46" s="297" t="s">
        <v>1413</v>
      </c>
      <c r="H46" s="298"/>
      <c r="I46" s="126">
        <v>278400</v>
      </c>
      <c r="J46" s="126">
        <v>63598.256070000003</v>
      </c>
      <c r="K46" s="126">
        <f>SUM(I46:J46)</f>
        <v>341998.25607</v>
      </c>
      <c r="L46" s="128">
        <f>L45+F46-K46</f>
        <v>8363.9863640000694</v>
      </c>
      <c r="M46" s="116"/>
    </row>
    <row r="47" spans="1:13" s="118" customFormat="1" ht="20.25">
      <c r="A47" s="293" t="s">
        <v>1416</v>
      </c>
      <c r="B47" s="294"/>
      <c r="C47" s="126">
        <v>56720</v>
      </c>
      <c r="D47" s="126">
        <v>203000</v>
      </c>
      <c r="E47" s="126">
        <v>71.993899999999996</v>
      </c>
      <c r="F47" s="126">
        <f>SUM(C47:E47)</f>
        <v>259791.9939</v>
      </c>
      <c r="G47" s="297" t="s">
        <v>498</v>
      </c>
      <c r="H47" s="298"/>
      <c r="I47" s="126">
        <v>203000</v>
      </c>
      <c r="J47" s="126">
        <v>58012.948530000001</v>
      </c>
      <c r="K47" s="126">
        <f>SUM(I47:J47)</f>
        <v>261012.94852999999</v>
      </c>
      <c r="L47" s="128">
        <f>L46+F47-K47</f>
        <v>7143.0317340000765</v>
      </c>
      <c r="M47" s="120"/>
    </row>
    <row r="48" spans="1:13" s="216" customFormat="1" ht="20.25">
      <c r="A48" s="293" t="s">
        <v>1444</v>
      </c>
      <c r="B48" s="294"/>
      <c r="C48" s="220">
        <v>57040</v>
      </c>
      <c r="D48" s="220">
        <v>548600</v>
      </c>
      <c r="E48" s="220">
        <f>323.25412-E47</f>
        <v>251.26022</v>
      </c>
      <c r="F48" s="220">
        <v>605640</v>
      </c>
      <c r="G48" s="218">
        <v>0</v>
      </c>
      <c r="H48" s="219"/>
      <c r="I48" s="220">
        <v>548600</v>
      </c>
      <c r="J48" s="220">
        <v>43543.495280000003</v>
      </c>
      <c r="K48" s="220">
        <v>570543.49528000003</v>
      </c>
      <c r="L48" s="128">
        <f>L47+F48-K48</f>
        <v>42239.536454000045</v>
      </c>
      <c r="M48" s="221"/>
    </row>
    <row r="49" spans="1:13" ht="20.25">
      <c r="A49" s="250" t="s">
        <v>1436</v>
      </c>
      <c r="B49" s="142" t="s">
        <v>635</v>
      </c>
      <c r="C49" s="126">
        <v>0</v>
      </c>
      <c r="D49" s="126">
        <v>0</v>
      </c>
      <c r="E49" s="126">
        <v>0</v>
      </c>
      <c r="F49" s="126">
        <f t="shared" ref="F49:F56" si="2">SUM(C49:E49)</f>
        <v>0</v>
      </c>
      <c r="G49" s="263">
        <v>0</v>
      </c>
      <c r="H49" s="263"/>
      <c r="I49" s="126">
        <v>0</v>
      </c>
      <c r="J49" s="126">
        <v>0</v>
      </c>
      <c r="K49" s="126">
        <f>SUM(G49:J49)</f>
        <v>0</v>
      </c>
      <c r="L49" s="128">
        <f>L47+F49-K49</f>
        <v>7143.0317340000765</v>
      </c>
    </row>
    <row r="50" spans="1:13" ht="20.25">
      <c r="A50" s="250"/>
      <c r="B50" s="142" t="s">
        <v>636</v>
      </c>
      <c r="C50" s="126">
        <v>0</v>
      </c>
      <c r="D50" s="126">
        <v>0</v>
      </c>
      <c r="E50" s="126">
        <v>0</v>
      </c>
      <c r="F50" s="126">
        <f t="shared" si="2"/>
        <v>0</v>
      </c>
      <c r="G50" s="263">
        <v>0</v>
      </c>
      <c r="H50" s="263"/>
      <c r="I50" s="126">
        <v>0</v>
      </c>
      <c r="J50" s="126">
        <v>0</v>
      </c>
      <c r="K50" s="126">
        <f>SUM(G50:J50)</f>
        <v>0</v>
      </c>
      <c r="L50" s="128">
        <f t="shared" ref="L50:L61" si="3">L49+F50-K50</f>
        <v>7143.0317340000765</v>
      </c>
    </row>
    <row r="51" spans="1:13" ht="20.25">
      <c r="A51" s="250"/>
      <c r="B51" s="142" t="s">
        <v>637</v>
      </c>
      <c r="C51" s="126">
        <v>0</v>
      </c>
      <c r="D51" s="126">
        <v>0</v>
      </c>
      <c r="E51" s="126">
        <v>0</v>
      </c>
      <c r="F51" s="126">
        <f t="shared" si="2"/>
        <v>0</v>
      </c>
      <c r="G51" s="271">
        <v>0</v>
      </c>
      <c r="H51" s="272"/>
      <c r="I51" s="126">
        <v>0</v>
      </c>
      <c r="J51" s="126">
        <v>0</v>
      </c>
      <c r="K51" s="126">
        <f>SUM(G51:J51)</f>
        <v>0</v>
      </c>
      <c r="L51" s="128">
        <f t="shared" si="3"/>
        <v>7143.0317340000765</v>
      </c>
    </row>
    <row r="52" spans="1:13" ht="20.25">
      <c r="A52" s="250"/>
      <c r="B52" s="142" t="s">
        <v>638</v>
      </c>
      <c r="C52" s="126">
        <v>0</v>
      </c>
      <c r="D52" s="126">
        <v>0</v>
      </c>
      <c r="E52" s="126">
        <v>0</v>
      </c>
      <c r="F52" s="126">
        <f t="shared" si="2"/>
        <v>0</v>
      </c>
      <c r="G52" s="271">
        <v>0</v>
      </c>
      <c r="H52" s="272"/>
      <c r="I52" s="126">
        <v>0</v>
      </c>
      <c r="J52" s="126">
        <v>0</v>
      </c>
      <c r="K52" s="126">
        <f t="shared" ref="K52:K59" si="4">SUM(G52:J52)</f>
        <v>0</v>
      </c>
      <c r="L52" s="128">
        <f t="shared" si="3"/>
        <v>7143.0317340000765</v>
      </c>
    </row>
    <row r="53" spans="1:13" ht="20.25">
      <c r="A53" s="250"/>
      <c r="B53" s="142" t="s">
        <v>639</v>
      </c>
      <c r="C53" s="126">
        <v>0</v>
      </c>
      <c r="D53" s="126">
        <v>0</v>
      </c>
      <c r="E53" s="126">
        <v>0</v>
      </c>
      <c r="F53" s="126">
        <f t="shared" si="2"/>
        <v>0</v>
      </c>
      <c r="G53" s="271">
        <v>0</v>
      </c>
      <c r="H53" s="272"/>
      <c r="I53" s="126">
        <v>0</v>
      </c>
      <c r="J53" s="126">
        <v>0</v>
      </c>
      <c r="K53" s="126">
        <f>SUM(G53:J53)</f>
        <v>0</v>
      </c>
      <c r="L53" s="128">
        <f t="shared" si="3"/>
        <v>7143.0317340000765</v>
      </c>
    </row>
    <row r="54" spans="1:13" ht="20.25">
      <c r="A54" s="250"/>
      <c r="B54" s="142" t="s">
        <v>640</v>
      </c>
      <c r="C54" s="126">
        <v>0</v>
      </c>
      <c r="D54" s="126">
        <v>0</v>
      </c>
      <c r="E54" s="126">
        <v>0</v>
      </c>
      <c r="F54" s="126">
        <f t="shared" si="2"/>
        <v>0</v>
      </c>
      <c r="G54" s="271">
        <v>0</v>
      </c>
      <c r="H54" s="272"/>
      <c r="I54" s="126">
        <v>0</v>
      </c>
      <c r="J54" s="126">
        <v>0</v>
      </c>
      <c r="K54" s="126">
        <f>SUM(G54:J54)</f>
        <v>0</v>
      </c>
      <c r="L54" s="128">
        <f t="shared" si="3"/>
        <v>7143.0317340000765</v>
      </c>
    </row>
    <row r="55" spans="1:13" ht="20.25">
      <c r="A55" s="250"/>
      <c r="B55" s="142" t="s">
        <v>641</v>
      </c>
      <c r="C55" s="126">
        <v>0</v>
      </c>
      <c r="D55" s="126">
        <v>0</v>
      </c>
      <c r="E55" s="126">
        <v>0</v>
      </c>
      <c r="F55" s="126">
        <f t="shared" si="2"/>
        <v>0</v>
      </c>
      <c r="G55" s="263">
        <v>0</v>
      </c>
      <c r="H55" s="263"/>
      <c r="I55" s="126">
        <v>0</v>
      </c>
      <c r="J55" s="126">
        <v>0</v>
      </c>
      <c r="K55" s="126">
        <f t="shared" si="4"/>
        <v>0</v>
      </c>
      <c r="L55" s="128">
        <f t="shared" si="3"/>
        <v>7143.0317340000765</v>
      </c>
    </row>
    <row r="56" spans="1:13" ht="20.25">
      <c r="A56" s="250"/>
      <c r="B56" s="142" t="s">
        <v>35</v>
      </c>
      <c r="C56" s="126">
        <v>0</v>
      </c>
      <c r="D56" s="126">
        <v>0</v>
      </c>
      <c r="E56" s="126">
        <v>0</v>
      </c>
      <c r="F56" s="126">
        <f t="shared" si="2"/>
        <v>0</v>
      </c>
      <c r="G56" s="263">
        <v>0</v>
      </c>
      <c r="H56" s="263"/>
      <c r="I56" s="126">
        <v>0</v>
      </c>
      <c r="J56" s="126">
        <v>0</v>
      </c>
      <c r="K56" s="126">
        <f t="shared" si="4"/>
        <v>0</v>
      </c>
      <c r="L56" s="128">
        <f t="shared" si="3"/>
        <v>7143.0317340000765</v>
      </c>
    </row>
    <row r="57" spans="1:13" ht="20.25">
      <c r="A57" s="250"/>
      <c r="B57" s="142" t="s">
        <v>34</v>
      </c>
      <c r="C57" s="126">
        <v>0</v>
      </c>
      <c r="D57" s="126">
        <v>0</v>
      </c>
      <c r="E57" s="126">
        <v>0</v>
      </c>
      <c r="F57" s="126">
        <f>SUM(C57:E57)</f>
        <v>0</v>
      </c>
      <c r="G57" s="263">
        <v>0</v>
      </c>
      <c r="H57" s="263"/>
      <c r="I57" s="126">
        <v>0</v>
      </c>
      <c r="J57" s="126">
        <v>0</v>
      </c>
      <c r="K57" s="126">
        <f>SUM(G57:J57)</f>
        <v>0</v>
      </c>
      <c r="L57" s="128">
        <f t="shared" si="3"/>
        <v>7143.0317340000765</v>
      </c>
    </row>
    <row r="58" spans="1:13" ht="20.25">
      <c r="A58" s="250"/>
      <c r="B58" s="142" t="s">
        <v>33</v>
      </c>
      <c r="C58" s="126">
        <v>0</v>
      </c>
      <c r="D58" s="126">
        <v>0</v>
      </c>
      <c r="E58" s="126">
        <v>0</v>
      </c>
      <c r="F58" s="126">
        <f>SUM(C58:E58)</f>
        <v>0</v>
      </c>
      <c r="G58" s="263">
        <v>0</v>
      </c>
      <c r="H58" s="263"/>
      <c r="I58" s="126">
        <v>0</v>
      </c>
      <c r="J58" s="126">
        <v>0</v>
      </c>
      <c r="K58" s="126">
        <f t="shared" si="4"/>
        <v>0</v>
      </c>
      <c r="L58" s="128">
        <f t="shared" si="3"/>
        <v>7143.0317340000765</v>
      </c>
    </row>
    <row r="59" spans="1:13" ht="20.25">
      <c r="A59" s="250"/>
      <c r="B59" s="142" t="s">
        <v>32</v>
      </c>
      <c r="C59" s="126">
        <v>0</v>
      </c>
      <c r="D59" s="126">
        <v>0</v>
      </c>
      <c r="E59" s="126">
        <v>0</v>
      </c>
      <c r="F59" s="126">
        <f>SUM(C59:E59)</f>
        <v>0</v>
      </c>
      <c r="G59" s="263">
        <v>0</v>
      </c>
      <c r="H59" s="263"/>
      <c r="I59" s="126">
        <v>0</v>
      </c>
      <c r="J59" s="126">
        <v>0</v>
      </c>
      <c r="K59" s="126">
        <f t="shared" si="4"/>
        <v>0</v>
      </c>
      <c r="L59" s="128">
        <f t="shared" si="3"/>
        <v>7143.0317340000765</v>
      </c>
    </row>
    <row r="60" spans="1:13" ht="20.25">
      <c r="A60" s="250"/>
      <c r="B60" s="142" t="s">
        <v>31</v>
      </c>
      <c r="C60" s="126">
        <v>0</v>
      </c>
      <c r="D60" s="126">
        <v>0</v>
      </c>
      <c r="E60" s="126">
        <v>0</v>
      </c>
      <c r="F60" s="126">
        <f>SUM(C60:E60)</f>
        <v>0</v>
      </c>
      <c r="G60" s="263">
        <v>0</v>
      </c>
      <c r="H60" s="263"/>
      <c r="I60" s="126">
        <v>0</v>
      </c>
      <c r="J60" s="126">
        <v>0</v>
      </c>
      <c r="K60" s="126">
        <f>SUM(G60:J60)</f>
        <v>0</v>
      </c>
      <c r="L60" s="128">
        <f t="shared" si="3"/>
        <v>7143.0317340000765</v>
      </c>
    </row>
    <row r="61" spans="1:13" ht="20.25">
      <c r="A61" s="250"/>
      <c r="B61" s="172" t="s">
        <v>646</v>
      </c>
      <c r="C61" s="173">
        <f>SUM(C49:C60)</f>
        <v>0</v>
      </c>
      <c r="D61" s="173">
        <f>SUM(D49:D60)</f>
        <v>0</v>
      </c>
      <c r="E61" s="174">
        <f>SUM(E49:E60)</f>
        <v>0</v>
      </c>
      <c r="F61" s="173">
        <f>SUM(F49:F60)</f>
        <v>0</v>
      </c>
      <c r="G61" s="290">
        <f>SUM(G49:H60)</f>
        <v>0</v>
      </c>
      <c r="H61" s="290"/>
      <c r="I61" s="173">
        <f>SUM(I49:I60)</f>
        <v>0</v>
      </c>
      <c r="J61" s="173">
        <f>SUM(J49:J60)</f>
        <v>0</v>
      </c>
      <c r="K61" s="173">
        <f>SUM(G61:J61)</f>
        <v>0</v>
      </c>
      <c r="L61" s="128">
        <f t="shared" si="3"/>
        <v>7143.0317340000765</v>
      </c>
    </row>
    <row r="62" spans="1:13" ht="21" thickBot="1">
      <c r="A62" s="245" t="s">
        <v>610</v>
      </c>
      <c r="B62" s="291"/>
      <c r="C62" s="139">
        <f>SUM(C27:C47)+C61</f>
        <v>700833.60056399996</v>
      </c>
      <c r="D62" s="139">
        <f>SUM(D27:D48)+D61</f>
        <v>8683274</v>
      </c>
      <c r="E62" s="139">
        <f>SUM(E27:E48)+E61</f>
        <v>36287.481626999994</v>
      </c>
      <c r="F62" s="139">
        <f>SUM(F27:F48)+F61</f>
        <v>9477183.8219709992</v>
      </c>
      <c r="G62" s="292">
        <f>SUM(G27:H47)+G61</f>
        <v>1374393.2290399999</v>
      </c>
      <c r="H62" s="292"/>
      <c r="I62" s="139">
        <f>SUM(I27:I48)+I61</f>
        <v>6383774</v>
      </c>
      <c r="J62" s="139">
        <f>SUM(J27:J48)+J61</f>
        <v>1698377.3047</v>
      </c>
      <c r="K62" s="139">
        <f>SUM(K28:K48)+K61</f>
        <v>9434944.5337399989</v>
      </c>
      <c r="L62" s="139">
        <f>SUM(L27:L47)+L61</f>
        <v>869329.61979100271</v>
      </c>
      <c r="M62" s="75"/>
    </row>
    <row r="63" spans="1:13" s="9" customFormat="1">
      <c r="D63" s="9" t="e">
        <f>D62-(#REF!/1000000)+113000</f>
        <v>#REF!</v>
      </c>
      <c r="E63" s="9" t="e">
        <f>#REF!/1000000-'8-2.유상'!E61</f>
        <v>#REF!</v>
      </c>
      <c r="G63" s="289">
        <f>G62-G61-SUM(G27:H34)</f>
        <v>0</v>
      </c>
      <c r="H63" s="289"/>
      <c r="I63" s="9" t="e">
        <f>D62-I62-(#REF!/1000000)</f>
        <v>#REF!</v>
      </c>
      <c r="J63" s="68" t="e">
        <f>#REF!/1000000-$J$61</f>
        <v>#REF!</v>
      </c>
      <c r="M63" s="1"/>
    </row>
    <row r="65" spans="2:7">
      <c r="C65" s="122"/>
      <c r="D65" s="122"/>
      <c r="E65" s="122"/>
      <c r="F65" s="122"/>
      <c r="G65" s="122"/>
    </row>
    <row r="66" spans="2:7">
      <c r="B66" s="122"/>
      <c r="C66" s="122"/>
      <c r="D66" s="122"/>
      <c r="E66" s="122"/>
      <c r="F66" s="122"/>
      <c r="G66" s="122"/>
    </row>
    <row r="67" spans="2:7">
      <c r="B67" s="122"/>
      <c r="C67" s="122"/>
      <c r="D67" s="122"/>
      <c r="E67" s="122"/>
      <c r="F67" s="122"/>
      <c r="G67" s="122"/>
    </row>
    <row r="68" spans="2:7">
      <c r="B68" s="122"/>
      <c r="C68" s="122"/>
      <c r="D68" s="122"/>
      <c r="E68" s="122"/>
      <c r="F68" s="122"/>
      <c r="G68" s="122"/>
    </row>
    <row r="69" spans="2:7">
      <c r="B69" s="122"/>
      <c r="C69" s="122"/>
      <c r="D69" s="122"/>
      <c r="E69" s="122"/>
      <c r="F69" s="122"/>
      <c r="G69" s="122"/>
    </row>
    <row r="70" spans="2:7">
      <c r="B70" s="122"/>
      <c r="C70" s="122"/>
      <c r="D70" s="122"/>
      <c r="E70" s="122"/>
      <c r="F70" s="122"/>
      <c r="G70" s="122"/>
    </row>
    <row r="71" spans="2:7">
      <c r="B71" s="122"/>
      <c r="C71" s="122"/>
      <c r="D71" s="122"/>
      <c r="E71" s="122"/>
      <c r="F71" s="122"/>
      <c r="G71" s="122"/>
    </row>
    <row r="72" spans="2:7">
      <c r="B72" s="122"/>
      <c r="C72" s="122"/>
      <c r="D72" s="122"/>
      <c r="E72" s="122"/>
      <c r="F72" s="122"/>
      <c r="G72" s="122"/>
    </row>
    <row r="73" spans="2:7">
      <c r="B73" s="122"/>
      <c r="C73" s="122"/>
      <c r="D73" s="122"/>
      <c r="E73" s="122"/>
      <c r="F73" s="122"/>
      <c r="G73" s="122"/>
    </row>
    <row r="74" spans="2:7">
      <c r="B74" s="122"/>
      <c r="C74" s="122"/>
      <c r="D74" s="122"/>
      <c r="E74" s="122"/>
      <c r="F74" s="122"/>
      <c r="G74" s="122"/>
    </row>
    <row r="75" spans="2:7">
      <c r="B75" s="122"/>
      <c r="C75" s="122"/>
      <c r="D75" s="122"/>
      <c r="E75" s="122"/>
      <c r="F75" s="122"/>
      <c r="G75" s="122"/>
    </row>
    <row r="76" spans="2:7">
      <c r="B76" s="122"/>
      <c r="C76" s="122"/>
      <c r="D76" s="122"/>
      <c r="E76" s="122"/>
      <c r="F76" s="122"/>
      <c r="G76" s="122"/>
    </row>
    <row r="77" spans="2:7">
      <c r="B77" s="122"/>
      <c r="C77" s="122"/>
      <c r="D77" s="122"/>
      <c r="E77" s="122"/>
      <c r="F77" s="122"/>
      <c r="G77" s="122"/>
    </row>
    <row r="78" spans="2:7">
      <c r="B78" s="122"/>
      <c r="C78" s="122"/>
      <c r="D78" s="122"/>
      <c r="E78" s="122"/>
      <c r="F78" s="122"/>
      <c r="G78" s="122"/>
    </row>
  </sheetData>
  <mergeCells count="113">
    <mergeCell ref="A48:B48"/>
    <mergeCell ref="G47:H47"/>
    <mergeCell ref="G45:H45"/>
    <mergeCell ref="A46:B46"/>
    <mergeCell ref="A15:B15"/>
    <mergeCell ref="A16:B16"/>
    <mergeCell ref="C15:D15"/>
    <mergeCell ref="C16:D16"/>
    <mergeCell ref="A38:B38"/>
    <mergeCell ref="A32:B32"/>
    <mergeCell ref="A31:B31"/>
    <mergeCell ref="G29:H29"/>
    <mergeCell ref="G25:H26"/>
    <mergeCell ref="C20:D20"/>
    <mergeCell ref="C25:C26"/>
    <mergeCell ref="G34:H34"/>
    <mergeCell ref="E17:E18"/>
    <mergeCell ref="G46:H46"/>
    <mergeCell ref="A47:B47"/>
    <mergeCell ref="G63:H63"/>
    <mergeCell ref="G61:H61"/>
    <mergeCell ref="A49:A61"/>
    <mergeCell ref="A39:B39"/>
    <mergeCell ref="G39:H39"/>
    <mergeCell ref="A37:B37"/>
    <mergeCell ref="G35:H35"/>
    <mergeCell ref="G33:H33"/>
    <mergeCell ref="G60:H60"/>
    <mergeCell ref="A35:B35"/>
    <mergeCell ref="G51:H51"/>
    <mergeCell ref="G41:H41"/>
    <mergeCell ref="A62:B62"/>
    <mergeCell ref="G49:H49"/>
    <mergeCell ref="G50:H50"/>
    <mergeCell ref="G62:H62"/>
    <mergeCell ref="G43:H43"/>
    <mergeCell ref="A40:B40"/>
    <mergeCell ref="G37:H37"/>
    <mergeCell ref="A42:B42"/>
    <mergeCell ref="G42:H42"/>
    <mergeCell ref="A44:B44"/>
    <mergeCell ref="G44:H44"/>
    <mergeCell ref="A45:B45"/>
    <mergeCell ref="M4:P4"/>
    <mergeCell ref="L24:L26"/>
    <mergeCell ref="K5:K6"/>
    <mergeCell ref="L8:L9"/>
    <mergeCell ref="L5:L6"/>
    <mergeCell ref="G40:H40"/>
    <mergeCell ref="L10:L11"/>
    <mergeCell ref="M17:M18"/>
    <mergeCell ref="G24:K24"/>
    <mergeCell ref="G27:H27"/>
    <mergeCell ref="G30:H30"/>
    <mergeCell ref="H19:H20"/>
    <mergeCell ref="G32:H32"/>
    <mergeCell ref="K25:K26"/>
    <mergeCell ref="G38:H38"/>
    <mergeCell ref="F5:H5"/>
    <mergeCell ref="I5:J5"/>
    <mergeCell ref="C24:F24"/>
    <mergeCell ref="I25:J25"/>
    <mergeCell ref="C17:D17"/>
    <mergeCell ref="C18:D18"/>
    <mergeCell ref="E25:E26"/>
    <mergeCell ref="F25:F26"/>
    <mergeCell ref="E8:E9"/>
    <mergeCell ref="A1:D1"/>
    <mergeCell ref="A5:B6"/>
    <mergeCell ref="A13:B13"/>
    <mergeCell ref="A12:B12"/>
    <mergeCell ref="A10:B11"/>
    <mergeCell ref="C5:D6"/>
    <mergeCell ref="H8:H9"/>
    <mergeCell ref="G59:H59"/>
    <mergeCell ref="G54:H54"/>
    <mergeCell ref="G52:H52"/>
    <mergeCell ref="G53:H53"/>
    <mergeCell ref="A43:B43"/>
    <mergeCell ref="G58:H58"/>
    <mergeCell ref="G57:H57"/>
    <mergeCell ref="G55:H55"/>
    <mergeCell ref="G56:H56"/>
    <mergeCell ref="A34:B34"/>
    <mergeCell ref="C7:D7"/>
    <mergeCell ref="C8:D9"/>
    <mergeCell ref="C10:D11"/>
    <mergeCell ref="A8:B9"/>
    <mergeCell ref="A27:B27"/>
    <mergeCell ref="A41:B41"/>
    <mergeCell ref="E5:E6"/>
    <mergeCell ref="H10:H11"/>
    <mergeCell ref="C14:D14"/>
    <mergeCell ref="G36:H36"/>
    <mergeCell ref="G31:H31"/>
    <mergeCell ref="G28:H28"/>
    <mergeCell ref="E10:E11"/>
    <mergeCell ref="C12:D12"/>
    <mergeCell ref="C13:D13"/>
    <mergeCell ref="C19:D19"/>
    <mergeCell ref="A7:B7"/>
    <mergeCell ref="A19:A20"/>
    <mergeCell ref="B19:B20"/>
    <mergeCell ref="E19:E20"/>
    <mergeCell ref="A33:B33"/>
    <mergeCell ref="D25:D26"/>
    <mergeCell ref="A36:B36"/>
    <mergeCell ref="A28:B28"/>
    <mergeCell ref="A30:B30"/>
    <mergeCell ref="A29:B29"/>
    <mergeCell ref="A24:B26"/>
    <mergeCell ref="A14:B14"/>
    <mergeCell ref="A17:B18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33" firstPageNumber="23" fitToHeight="25" orientation="landscape" r:id="rId1"/>
  <headerFooter alignWithMargins="0">
    <oddFooter>&amp;P페이지</oddFooter>
  </headerFooter>
  <rowBreaks count="1" manualBreakCount="1">
    <brk id="20" max="11" man="1"/>
  </rowBreaks>
  <colBreaks count="1" manualBreakCount="1">
    <brk id="13" max="4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2"/>
  <sheetViews>
    <sheetView view="pageBreakPreview" zoomScale="55" zoomScaleSheetLayoutView="55" workbookViewId="0"/>
  </sheetViews>
  <sheetFormatPr defaultRowHeight="13.5"/>
  <cols>
    <col min="1" max="1" width="24.21875" customWidth="1"/>
    <col min="2" max="2" width="26.109375" customWidth="1"/>
    <col min="3" max="3" width="21.5546875" customWidth="1"/>
    <col min="4" max="14" width="25.77734375" customWidth="1"/>
    <col min="15" max="15" width="27.21875" bestFit="1" customWidth="1"/>
    <col min="16" max="16" width="13.6640625" customWidth="1"/>
    <col min="17" max="17" width="13" customWidth="1"/>
  </cols>
  <sheetData>
    <row r="1" spans="1:14" ht="35.1" customHeight="1">
      <c r="A1" s="11" t="s">
        <v>724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5.1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 t="s">
        <v>613</v>
      </c>
    </row>
    <row r="3" spans="1:14" ht="35.1" customHeight="1">
      <c r="A3" s="310" t="s">
        <v>741</v>
      </c>
      <c r="B3" s="323" t="s">
        <v>654</v>
      </c>
      <c r="C3" s="363" t="s">
        <v>5</v>
      </c>
      <c r="D3" s="363" t="s">
        <v>1</v>
      </c>
      <c r="E3" s="363" t="s">
        <v>655</v>
      </c>
      <c r="F3" s="363" t="s">
        <v>3</v>
      </c>
      <c r="G3" s="363"/>
      <c r="H3" s="363"/>
      <c r="I3" s="322" t="s">
        <v>763</v>
      </c>
      <c r="J3" s="323"/>
      <c r="K3" s="363" t="s">
        <v>656</v>
      </c>
      <c r="L3" s="363" t="s">
        <v>4</v>
      </c>
      <c r="M3" s="363" t="s">
        <v>45</v>
      </c>
      <c r="N3" s="356" t="s">
        <v>647</v>
      </c>
    </row>
    <row r="4" spans="1:14" ht="35.1" customHeight="1" thickBot="1">
      <c r="A4" s="311"/>
      <c r="B4" s="379"/>
      <c r="C4" s="364"/>
      <c r="D4" s="364"/>
      <c r="E4" s="364"/>
      <c r="F4" s="119" t="s">
        <v>1438</v>
      </c>
      <c r="G4" s="119" t="s">
        <v>1440</v>
      </c>
      <c r="H4" s="22" t="s">
        <v>648</v>
      </c>
      <c r="I4" s="119" t="s">
        <v>1438</v>
      </c>
      <c r="J4" s="119" t="s">
        <v>1440</v>
      </c>
      <c r="K4" s="364"/>
      <c r="L4" s="364"/>
      <c r="M4" s="364"/>
      <c r="N4" s="357"/>
    </row>
    <row r="5" spans="1:14" ht="35.1" customHeight="1" thickTop="1">
      <c r="A5" s="316" t="s">
        <v>757</v>
      </c>
      <c r="B5" s="362" t="s">
        <v>649</v>
      </c>
      <c r="C5" s="335">
        <v>36797</v>
      </c>
      <c r="D5" s="368">
        <v>100000</v>
      </c>
      <c r="E5" s="372">
        <v>0</v>
      </c>
      <c r="F5" s="8">
        <v>105694.83508999999</v>
      </c>
      <c r="G5" s="8">
        <v>0</v>
      </c>
      <c r="H5" s="371">
        <v>0</v>
      </c>
      <c r="I5" s="41">
        <v>0</v>
      </c>
      <c r="J5" s="41">
        <v>0</v>
      </c>
      <c r="K5" s="8">
        <v>105694.83508999999</v>
      </c>
      <c r="L5" s="383" t="s">
        <v>47</v>
      </c>
      <c r="M5" s="386">
        <v>48006</v>
      </c>
      <c r="N5" s="380" t="s">
        <v>771</v>
      </c>
    </row>
    <row r="6" spans="1:14" ht="35.1" customHeight="1">
      <c r="A6" s="317"/>
      <c r="B6" s="334"/>
      <c r="C6" s="336"/>
      <c r="D6" s="369"/>
      <c r="E6" s="373"/>
      <c r="F6" s="19">
        <v>88354.829939999996</v>
      </c>
      <c r="G6" s="19">
        <v>0</v>
      </c>
      <c r="H6" s="325"/>
      <c r="I6" s="40">
        <v>0</v>
      </c>
      <c r="J6" s="40">
        <v>0</v>
      </c>
      <c r="K6" s="19">
        <f>F6+G6-I6-J6</f>
        <v>88354.829939999996</v>
      </c>
      <c r="L6" s="384"/>
      <c r="M6" s="387"/>
      <c r="N6" s="381"/>
    </row>
    <row r="7" spans="1:14" ht="35.1" customHeight="1">
      <c r="A7" s="317" t="s">
        <v>758</v>
      </c>
      <c r="B7" s="333" t="s">
        <v>649</v>
      </c>
      <c r="C7" s="367">
        <v>37506</v>
      </c>
      <c r="D7" s="370">
        <v>110000</v>
      </c>
      <c r="E7" s="374">
        <v>0</v>
      </c>
      <c r="F7" s="6">
        <v>126627.59999</v>
      </c>
      <c r="G7" s="6">
        <v>0</v>
      </c>
      <c r="H7" s="324">
        <v>0</v>
      </c>
      <c r="I7" s="42">
        <v>0</v>
      </c>
      <c r="J7" s="42">
        <v>0</v>
      </c>
      <c r="K7" s="6">
        <f t="shared" ref="K7:K16" si="0">F7+G7-I7-J7</f>
        <v>126627.59999</v>
      </c>
      <c r="L7" s="385" t="s">
        <v>47</v>
      </c>
      <c r="M7" s="388">
        <v>48669</v>
      </c>
      <c r="N7" s="382" t="s">
        <v>764</v>
      </c>
    </row>
    <row r="8" spans="1:14" ht="35.1" customHeight="1">
      <c r="A8" s="317"/>
      <c r="B8" s="334"/>
      <c r="C8" s="336"/>
      <c r="D8" s="369"/>
      <c r="E8" s="373"/>
      <c r="F8" s="19">
        <v>106000</v>
      </c>
      <c r="G8" s="19">
        <v>0</v>
      </c>
      <c r="H8" s="325"/>
      <c r="I8" s="40">
        <v>0</v>
      </c>
      <c r="J8" s="40">
        <v>0</v>
      </c>
      <c r="K8" s="19">
        <f t="shared" si="0"/>
        <v>106000</v>
      </c>
      <c r="L8" s="384"/>
      <c r="M8" s="387"/>
      <c r="N8" s="381"/>
    </row>
    <row r="9" spans="1:14" ht="35.1" customHeight="1">
      <c r="A9" s="317" t="s">
        <v>759</v>
      </c>
      <c r="B9" s="333" t="s">
        <v>649</v>
      </c>
      <c r="C9" s="367">
        <v>37793</v>
      </c>
      <c r="D9" s="370">
        <v>110000</v>
      </c>
      <c r="E9" s="374">
        <v>0</v>
      </c>
      <c r="F9" s="6">
        <v>126203.6</v>
      </c>
      <c r="G9" s="6">
        <v>0</v>
      </c>
      <c r="H9" s="324">
        <v>0</v>
      </c>
      <c r="I9" s="42">
        <v>0</v>
      </c>
      <c r="J9" s="42">
        <v>0</v>
      </c>
      <c r="K9" s="6">
        <f t="shared" si="0"/>
        <v>126203.6</v>
      </c>
      <c r="L9" s="385" t="s">
        <v>47</v>
      </c>
      <c r="M9" s="388">
        <v>48936</v>
      </c>
      <c r="N9" s="382" t="s">
        <v>765</v>
      </c>
    </row>
    <row r="10" spans="1:14" ht="35.1" customHeight="1">
      <c r="A10" s="317"/>
      <c r="B10" s="334"/>
      <c r="C10" s="336"/>
      <c r="D10" s="369"/>
      <c r="E10" s="373"/>
      <c r="F10" s="19">
        <v>106000</v>
      </c>
      <c r="G10" s="19">
        <v>0</v>
      </c>
      <c r="H10" s="325"/>
      <c r="I10" s="40">
        <v>0</v>
      </c>
      <c r="J10" s="40">
        <v>0</v>
      </c>
      <c r="K10" s="19">
        <f t="shared" si="0"/>
        <v>106000</v>
      </c>
      <c r="L10" s="384"/>
      <c r="M10" s="387"/>
      <c r="N10" s="381"/>
    </row>
    <row r="11" spans="1:14" ht="35.1" customHeight="1">
      <c r="A11" s="317" t="s">
        <v>760</v>
      </c>
      <c r="B11" s="342" t="s">
        <v>46</v>
      </c>
      <c r="C11" s="343">
        <v>38183</v>
      </c>
      <c r="D11" s="345">
        <v>124000</v>
      </c>
      <c r="E11" s="346">
        <v>0</v>
      </c>
      <c r="F11" s="6">
        <v>129867.08971</v>
      </c>
      <c r="G11" s="6">
        <v>0</v>
      </c>
      <c r="H11" s="324">
        <v>0</v>
      </c>
      <c r="I11" s="42">
        <v>0</v>
      </c>
      <c r="J11" s="42">
        <v>0</v>
      </c>
      <c r="K11" s="6">
        <f t="shared" si="0"/>
        <v>129867.08971</v>
      </c>
      <c r="L11" s="330" t="s">
        <v>651</v>
      </c>
      <c r="M11" s="341">
        <v>49357</v>
      </c>
      <c r="N11" s="353" t="s">
        <v>766</v>
      </c>
    </row>
    <row r="12" spans="1:14" ht="35.1" customHeight="1">
      <c r="A12" s="317"/>
      <c r="B12" s="342"/>
      <c r="C12" s="329"/>
      <c r="D12" s="345"/>
      <c r="E12" s="346"/>
      <c r="F12" s="19">
        <v>117985.87592999999</v>
      </c>
      <c r="G12" s="19">
        <v>0</v>
      </c>
      <c r="H12" s="325"/>
      <c r="I12" s="40">
        <v>0</v>
      </c>
      <c r="J12" s="40">
        <v>0</v>
      </c>
      <c r="K12" s="19">
        <f t="shared" si="0"/>
        <v>117985.87592999999</v>
      </c>
      <c r="L12" s="330"/>
      <c r="M12" s="330"/>
      <c r="N12" s="353"/>
    </row>
    <row r="13" spans="1:14" ht="35.1" customHeight="1">
      <c r="A13" s="317" t="s">
        <v>761</v>
      </c>
      <c r="B13" s="342" t="s">
        <v>649</v>
      </c>
      <c r="C13" s="343">
        <v>38552</v>
      </c>
      <c r="D13" s="345">
        <v>155000</v>
      </c>
      <c r="E13" s="346">
        <v>0</v>
      </c>
      <c r="F13" s="6">
        <v>155315.57399999999</v>
      </c>
      <c r="G13" s="6">
        <v>0</v>
      </c>
      <c r="H13" s="324">
        <v>0</v>
      </c>
      <c r="I13" s="42">
        <v>0</v>
      </c>
      <c r="J13" s="42">
        <v>0</v>
      </c>
      <c r="K13" s="6">
        <f t="shared" si="0"/>
        <v>155315.57399999999</v>
      </c>
      <c r="L13" s="330" t="s">
        <v>651</v>
      </c>
      <c r="M13" s="341">
        <v>49678</v>
      </c>
      <c r="N13" s="353" t="s">
        <v>767</v>
      </c>
    </row>
    <row r="14" spans="1:14" ht="35.1" customHeight="1">
      <c r="A14" s="317"/>
      <c r="B14" s="342"/>
      <c r="C14" s="344"/>
      <c r="D14" s="345"/>
      <c r="E14" s="346"/>
      <c r="F14" s="19">
        <v>150000</v>
      </c>
      <c r="G14" s="19">
        <v>0</v>
      </c>
      <c r="H14" s="325"/>
      <c r="I14" s="40">
        <v>0</v>
      </c>
      <c r="J14" s="40">
        <v>0</v>
      </c>
      <c r="K14" s="19">
        <f t="shared" si="0"/>
        <v>150000</v>
      </c>
      <c r="L14" s="330"/>
      <c r="M14" s="330"/>
      <c r="N14" s="353"/>
    </row>
    <row r="15" spans="1:14" ht="35.1" customHeight="1">
      <c r="A15" s="317" t="s">
        <v>762</v>
      </c>
      <c r="B15" s="342" t="s">
        <v>649</v>
      </c>
      <c r="C15" s="343">
        <v>39217</v>
      </c>
      <c r="D15" s="345">
        <v>154000</v>
      </c>
      <c r="E15" s="346">
        <v>0</v>
      </c>
      <c r="F15" s="6">
        <v>140490.565806</v>
      </c>
      <c r="G15" s="6"/>
      <c r="H15" s="324">
        <v>0</v>
      </c>
      <c r="I15" s="42"/>
      <c r="J15" s="42"/>
      <c r="K15" s="6">
        <f t="shared" si="0"/>
        <v>140490.565806</v>
      </c>
      <c r="L15" s="330" t="s">
        <v>651</v>
      </c>
      <c r="M15" s="341">
        <v>50386</v>
      </c>
      <c r="N15" s="353" t="s">
        <v>770</v>
      </c>
    </row>
    <row r="16" spans="1:14" ht="35.1" customHeight="1">
      <c r="A16" s="317"/>
      <c r="B16" s="342"/>
      <c r="C16" s="344"/>
      <c r="D16" s="345"/>
      <c r="E16" s="346"/>
      <c r="F16" s="19">
        <v>151701.07373</v>
      </c>
      <c r="G16" s="19"/>
      <c r="H16" s="325"/>
      <c r="I16" s="40"/>
      <c r="J16" s="40"/>
      <c r="K16" s="19">
        <f t="shared" si="0"/>
        <v>151701.07373</v>
      </c>
      <c r="L16" s="330"/>
      <c r="M16" s="330"/>
      <c r="N16" s="353"/>
    </row>
    <row r="17" spans="1:14" ht="35.1" customHeight="1">
      <c r="A17" s="337" t="s">
        <v>608</v>
      </c>
      <c r="B17" s="338"/>
      <c r="C17" s="358">
        <f>COUNTA(C5:C16)</f>
        <v>6</v>
      </c>
      <c r="D17" s="360">
        <f>SUM(D5:D16)</f>
        <v>753000</v>
      </c>
      <c r="E17" s="331">
        <f>SUM(E5:E16)</f>
        <v>0</v>
      </c>
      <c r="F17" s="17">
        <f>F5+F7+F9+F11+F13+F15</f>
        <v>784199.26459600008</v>
      </c>
      <c r="G17" s="17">
        <f>G5+G7+G9+G11+G13+G15</f>
        <v>0</v>
      </c>
      <c r="H17" s="326">
        <f>SUM(H5:H16)</f>
        <v>0</v>
      </c>
      <c r="I17" s="17">
        <f t="shared" ref="I17:K18" si="1">I5+I7+I9+I11+I13+I15</f>
        <v>0</v>
      </c>
      <c r="J17" s="17">
        <f t="shared" si="1"/>
        <v>0</v>
      </c>
      <c r="K17" s="17">
        <f t="shared" si="1"/>
        <v>784199.26459600008</v>
      </c>
      <c r="L17" s="347"/>
      <c r="M17" s="348"/>
      <c r="N17" s="349"/>
    </row>
    <row r="18" spans="1:14" ht="35.1" customHeight="1" thickBot="1">
      <c r="A18" s="339"/>
      <c r="B18" s="340"/>
      <c r="C18" s="359"/>
      <c r="D18" s="361"/>
      <c r="E18" s="332"/>
      <c r="F18" s="20">
        <f>F6+F8+F10+F12+F14+F16</f>
        <v>720041.77960000001</v>
      </c>
      <c r="G18" s="20">
        <f>G6+G8+G10+G12+G14+G16</f>
        <v>0</v>
      </c>
      <c r="H18" s="327"/>
      <c r="I18" s="20">
        <f t="shared" si="1"/>
        <v>0</v>
      </c>
      <c r="J18" s="20">
        <f t="shared" si="1"/>
        <v>0</v>
      </c>
      <c r="K18" s="20">
        <f t="shared" si="1"/>
        <v>720041.77960000001</v>
      </c>
      <c r="L18" s="350"/>
      <c r="M18" s="351"/>
      <c r="N18" s="352"/>
    </row>
    <row r="19" spans="1:14" ht="35.1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5.1" customHeight="1">
      <c r="A20" s="11" t="s">
        <v>725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5.1" customHeight="1" thickBo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 t="s">
        <v>652</v>
      </c>
    </row>
    <row r="22" spans="1:14" ht="35.1" customHeight="1">
      <c r="A22" s="310" t="s">
        <v>741</v>
      </c>
      <c r="B22" s="363" t="s">
        <v>654</v>
      </c>
      <c r="C22" s="363" t="s">
        <v>5</v>
      </c>
      <c r="D22" s="363" t="s">
        <v>1</v>
      </c>
      <c r="E22" s="363" t="s">
        <v>655</v>
      </c>
      <c r="F22" s="363" t="s">
        <v>3</v>
      </c>
      <c r="G22" s="363"/>
      <c r="H22" s="363"/>
      <c r="I22" s="322" t="s">
        <v>763</v>
      </c>
      <c r="J22" s="323"/>
      <c r="K22" s="363" t="s">
        <v>656</v>
      </c>
      <c r="L22" s="363" t="s">
        <v>4</v>
      </c>
      <c r="M22" s="363" t="s">
        <v>45</v>
      </c>
      <c r="N22" s="356" t="s">
        <v>647</v>
      </c>
    </row>
    <row r="23" spans="1:14" ht="34.5" customHeight="1" thickBot="1">
      <c r="A23" s="311"/>
      <c r="B23" s="364"/>
      <c r="C23" s="364"/>
      <c r="D23" s="364"/>
      <c r="E23" s="364"/>
      <c r="F23" s="119" t="s">
        <v>1438</v>
      </c>
      <c r="G23" s="119" t="s">
        <v>1440</v>
      </c>
      <c r="H23" s="22" t="s">
        <v>2</v>
      </c>
      <c r="I23" s="119" t="s">
        <v>1438</v>
      </c>
      <c r="J23" s="119" t="s">
        <v>1440</v>
      </c>
      <c r="K23" s="364"/>
      <c r="L23" s="364"/>
      <c r="M23" s="364"/>
      <c r="N23" s="357"/>
    </row>
    <row r="24" spans="1:14" ht="35.1" customHeight="1" thickTop="1">
      <c r="A24" s="316" t="s">
        <v>768</v>
      </c>
      <c r="B24" s="328" t="s">
        <v>649</v>
      </c>
      <c r="C24" s="365">
        <v>37516</v>
      </c>
      <c r="D24" s="366">
        <v>45000</v>
      </c>
      <c r="E24" s="378">
        <v>0</v>
      </c>
      <c r="F24" s="16">
        <v>52376.023459999997</v>
      </c>
      <c r="G24" s="16">
        <v>0</v>
      </c>
      <c r="H24" s="324">
        <v>0</v>
      </c>
      <c r="I24" s="16">
        <v>0</v>
      </c>
      <c r="J24" s="16">
        <v>0</v>
      </c>
      <c r="K24" s="16">
        <f t="shared" ref="K24:K29" si="2">F24+G24-I24-J24</f>
        <v>52376.023459999997</v>
      </c>
      <c r="L24" s="366">
        <f>D24-F25-G25</f>
        <v>2112.6846500000029</v>
      </c>
      <c r="M24" s="328" t="s">
        <v>650</v>
      </c>
      <c r="N24" s="355" t="s">
        <v>772</v>
      </c>
    </row>
    <row r="25" spans="1:14" ht="35.1" customHeight="1">
      <c r="A25" s="317"/>
      <c r="B25" s="329"/>
      <c r="C25" s="344"/>
      <c r="D25" s="345"/>
      <c r="E25" s="377"/>
      <c r="F25" s="19">
        <v>42887.315349999997</v>
      </c>
      <c r="G25" s="19">
        <v>0</v>
      </c>
      <c r="H25" s="325"/>
      <c r="I25" s="19">
        <v>0</v>
      </c>
      <c r="J25" s="19">
        <v>0</v>
      </c>
      <c r="K25" s="19">
        <f t="shared" si="2"/>
        <v>42887.315349999997</v>
      </c>
      <c r="L25" s="345"/>
      <c r="M25" s="329"/>
      <c r="N25" s="354"/>
    </row>
    <row r="26" spans="1:14" ht="35.1" customHeight="1">
      <c r="A26" s="317" t="s">
        <v>769</v>
      </c>
      <c r="B26" s="329" t="s">
        <v>649</v>
      </c>
      <c r="C26" s="343">
        <v>37903</v>
      </c>
      <c r="D26" s="345">
        <v>60000</v>
      </c>
      <c r="E26" s="377">
        <v>0</v>
      </c>
      <c r="F26" s="6">
        <v>75484.072499999995</v>
      </c>
      <c r="G26" s="6">
        <v>0</v>
      </c>
      <c r="H26" s="324">
        <v>0</v>
      </c>
      <c r="I26" s="6">
        <v>0</v>
      </c>
      <c r="J26" s="6">
        <v>0</v>
      </c>
      <c r="K26" s="6">
        <f t="shared" si="2"/>
        <v>75484.072499999995</v>
      </c>
      <c r="L26" s="345">
        <f>D26-F27-G27</f>
        <v>-8051.0213700000022</v>
      </c>
      <c r="M26" s="329" t="s">
        <v>650</v>
      </c>
      <c r="N26" s="354" t="s">
        <v>774</v>
      </c>
    </row>
    <row r="27" spans="1:14" ht="35.1" customHeight="1">
      <c r="A27" s="317"/>
      <c r="B27" s="329"/>
      <c r="C27" s="329"/>
      <c r="D27" s="345"/>
      <c r="E27" s="377"/>
      <c r="F27" s="19">
        <v>68051.021370000002</v>
      </c>
      <c r="G27" s="19">
        <v>0</v>
      </c>
      <c r="H27" s="325"/>
      <c r="I27" s="19">
        <v>0</v>
      </c>
      <c r="J27" s="19">
        <v>0</v>
      </c>
      <c r="K27" s="19">
        <f t="shared" si="2"/>
        <v>68051.021370000002</v>
      </c>
      <c r="L27" s="345"/>
      <c r="M27" s="329"/>
      <c r="N27" s="354"/>
    </row>
    <row r="28" spans="1:14" ht="35.1" customHeight="1">
      <c r="A28" s="317" t="s">
        <v>606</v>
      </c>
      <c r="B28" s="329" t="s">
        <v>649</v>
      </c>
      <c r="C28" s="343">
        <v>38482</v>
      </c>
      <c r="D28" s="345">
        <v>28500</v>
      </c>
      <c r="E28" s="377">
        <v>0</v>
      </c>
      <c r="F28" s="6">
        <v>21557.135439999998</v>
      </c>
      <c r="G28" s="6">
        <v>0</v>
      </c>
      <c r="H28" s="324">
        <v>0</v>
      </c>
      <c r="I28" s="6">
        <v>0</v>
      </c>
      <c r="J28" s="6">
        <v>0</v>
      </c>
      <c r="K28" s="6">
        <f t="shared" si="2"/>
        <v>21557.135439999998</v>
      </c>
      <c r="L28" s="345">
        <f>D28-F29-G29</f>
        <v>6540.9538199999988</v>
      </c>
      <c r="M28" s="329" t="s">
        <v>650</v>
      </c>
      <c r="N28" s="354" t="s">
        <v>773</v>
      </c>
    </row>
    <row r="29" spans="1:14" ht="35.1" customHeight="1">
      <c r="A29" s="317"/>
      <c r="B29" s="329"/>
      <c r="C29" s="329"/>
      <c r="D29" s="345"/>
      <c r="E29" s="377"/>
      <c r="F29" s="19">
        <v>21959.046180000001</v>
      </c>
      <c r="G29" s="19">
        <v>0</v>
      </c>
      <c r="H29" s="325"/>
      <c r="I29" s="19">
        <v>0</v>
      </c>
      <c r="J29" s="19">
        <v>0</v>
      </c>
      <c r="K29" s="19">
        <f t="shared" si="2"/>
        <v>21959.046180000001</v>
      </c>
      <c r="L29" s="345"/>
      <c r="M29" s="329"/>
      <c r="N29" s="354"/>
    </row>
    <row r="30" spans="1:14" ht="35.1" customHeight="1">
      <c r="A30" s="318" t="s">
        <v>608</v>
      </c>
      <c r="B30" s="319"/>
      <c r="C30" s="358">
        <f>COUNTA(B24:B29)</f>
        <v>3</v>
      </c>
      <c r="D30" s="360">
        <f>SUM(D24:D29)</f>
        <v>133500</v>
      </c>
      <c r="E30" s="375">
        <f>SUM(E24:E29)</f>
        <v>0</v>
      </c>
      <c r="F30" s="17">
        <f t="shared" ref="F30:K31" si="3">F24+F26+F28</f>
        <v>149417.23139999999</v>
      </c>
      <c r="G30" s="17">
        <f t="shared" si="3"/>
        <v>0</v>
      </c>
      <c r="H30" s="326">
        <f>SUM(H24:H29)</f>
        <v>0</v>
      </c>
      <c r="I30" s="17">
        <f t="shared" si="3"/>
        <v>0</v>
      </c>
      <c r="J30" s="17">
        <f t="shared" si="3"/>
        <v>0</v>
      </c>
      <c r="K30" s="17">
        <f t="shared" si="3"/>
        <v>149417.23139999999</v>
      </c>
      <c r="L30" s="360">
        <f>SUM(L24:L29)</f>
        <v>602.61709999999948</v>
      </c>
      <c r="M30" s="312"/>
      <c r="N30" s="313"/>
    </row>
    <row r="31" spans="1:14" ht="35.1" customHeight="1" thickBot="1">
      <c r="A31" s="320"/>
      <c r="B31" s="321"/>
      <c r="C31" s="359"/>
      <c r="D31" s="361"/>
      <c r="E31" s="376"/>
      <c r="F31" s="20">
        <f t="shared" si="3"/>
        <v>132897.3829</v>
      </c>
      <c r="G31" s="20">
        <f t="shared" si="3"/>
        <v>0</v>
      </c>
      <c r="H31" s="327"/>
      <c r="I31" s="20">
        <f t="shared" si="3"/>
        <v>0</v>
      </c>
      <c r="J31" s="20">
        <f t="shared" si="3"/>
        <v>0</v>
      </c>
      <c r="K31" s="20">
        <f t="shared" si="3"/>
        <v>132897.3829</v>
      </c>
      <c r="L31" s="361"/>
      <c r="M31" s="314"/>
      <c r="N31" s="315"/>
    </row>
    <row r="32" spans="1:14" ht="31.5">
      <c r="A32" s="12" t="s">
        <v>653</v>
      </c>
      <c r="B32" s="3"/>
      <c r="C32" s="3"/>
      <c r="D32" s="3"/>
      <c r="E32" s="3"/>
      <c r="F32" s="3"/>
      <c r="G32" s="3"/>
      <c r="H32" s="3"/>
      <c r="I32" s="12"/>
      <c r="J32" s="12"/>
      <c r="K32" s="3"/>
      <c r="L32" s="3"/>
      <c r="M32" s="3"/>
      <c r="N32" s="3"/>
    </row>
  </sheetData>
  <mergeCells count="116">
    <mergeCell ref="N11:N12"/>
    <mergeCell ref="N3:N4"/>
    <mergeCell ref="L3:L4"/>
    <mergeCell ref="M3:M4"/>
    <mergeCell ref="K3:K4"/>
    <mergeCell ref="M5:M6"/>
    <mergeCell ref="M7:M8"/>
    <mergeCell ref="M9:M10"/>
    <mergeCell ref="F3:H3"/>
    <mergeCell ref="B3:B4"/>
    <mergeCell ref="C3:C4"/>
    <mergeCell ref="I3:J3"/>
    <mergeCell ref="N5:N6"/>
    <mergeCell ref="N7:N8"/>
    <mergeCell ref="N9:N10"/>
    <mergeCell ref="H7:H8"/>
    <mergeCell ref="H9:H10"/>
    <mergeCell ref="L5:L6"/>
    <mergeCell ref="L7:L8"/>
    <mergeCell ref="L9:L10"/>
    <mergeCell ref="E3:E4"/>
    <mergeCell ref="C30:C31"/>
    <mergeCell ref="D30:D31"/>
    <mergeCell ref="E30:E31"/>
    <mergeCell ref="D26:D27"/>
    <mergeCell ref="D28:D29"/>
    <mergeCell ref="E28:E29"/>
    <mergeCell ref="E24:E25"/>
    <mergeCell ref="E26:E27"/>
    <mergeCell ref="L26:L27"/>
    <mergeCell ref="L28:L29"/>
    <mergeCell ref="L24:L25"/>
    <mergeCell ref="L30:L31"/>
    <mergeCell ref="E11:E12"/>
    <mergeCell ref="H11:H12"/>
    <mergeCell ref="E15:E16"/>
    <mergeCell ref="D3:D4"/>
    <mergeCell ref="D5:D6"/>
    <mergeCell ref="D7:D8"/>
    <mergeCell ref="H5:H6"/>
    <mergeCell ref="D11:D12"/>
    <mergeCell ref="D9:D10"/>
    <mergeCell ref="E5:E6"/>
    <mergeCell ref="E7:E8"/>
    <mergeCell ref="E9:E10"/>
    <mergeCell ref="H13:H14"/>
    <mergeCell ref="H15:H16"/>
    <mergeCell ref="B11:B12"/>
    <mergeCell ref="C11:C12"/>
    <mergeCell ref="B5:B6"/>
    <mergeCell ref="N26:N27"/>
    <mergeCell ref="M22:M23"/>
    <mergeCell ref="B24:B25"/>
    <mergeCell ref="C24:C25"/>
    <mergeCell ref="D24:D25"/>
    <mergeCell ref="B22:B23"/>
    <mergeCell ref="C22:C23"/>
    <mergeCell ref="D22:D23"/>
    <mergeCell ref="F22:H22"/>
    <mergeCell ref="E22:E23"/>
    <mergeCell ref="D15:D16"/>
    <mergeCell ref="B26:B27"/>
    <mergeCell ref="C26:C27"/>
    <mergeCell ref="K22:K23"/>
    <mergeCell ref="L22:L23"/>
    <mergeCell ref="C7:C8"/>
    <mergeCell ref="B9:B10"/>
    <mergeCell ref="C9:C10"/>
    <mergeCell ref="H17:H18"/>
    <mergeCell ref="L11:L12"/>
    <mergeCell ref="M11:M12"/>
    <mergeCell ref="A22:A23"/>
    <mergeCell ref="L13:L14"/>
    <mergeCell ref="M13:M14"/>
    <mergeCell ref="M28:M29"/>
    <mergeCell ref="B13:B14"/>
    <mergeCell ref="C13:C14"/>
    <mergeCell ref="D13:D14"/>
    <mergeCell ref="E13:E14"/>
    <mergeCell ref="L17:N18"/>
    <mergeCell ref="N15:N16"/>
    <mergeCell ref="M15:M16"/>
    <mergeCell ref="N28:N29"/>
    <mergeCell ref="N24:N25"/>
    <mergeCell ref="N22:N23"/>
    <mergeCell ref="N13:N14"/>
    <mergeCell ref="C17:C18"/>
    <mergeCell ref="D17:D18"/>
    <mergeCell ref="B15:B16"/>
    <mergeCell ref="C15:C16"/>
    <mergeCell ref="B28:B29"/>
    <mergeCell ref="C28:C29"/>
    <mergeCell ref="A3:A4"/>
    <mergeCell ref="M30:N31"/>
    <mergeCell ref="A24:A25"/>
    <mergeCell ref="A26:A27"/>
    <mergeCell ref="A28:A29"/>
    <mergeCell ref="A30:B31"/>
    <mergeCell ref="I22:J22"/>
    <mergeCell ref="H24:H25"/>
    <mergeCell ref="H26:H27"/>
    <mergeCell ref="H28:H29"/>
    <mergeCell ref="H30:H31"/>
    <mergeCell ref="A5:A6"/>
    <mergeCell ref="A7:A8"/>
    <mergeCell ref="A9:A10"/>
    <mergeCell ref="A11:A12"/>
    <mergeCell ref="M24:M25"/>
    <mergeCell ref="M26:M27"/>
    <mergeCell ref="L15:L16"/>
    <mergeCell ref="E17:E18"/>
    <mergeCell ref="B7:B8"/>
    <mergeCell ref="C5:C6"/>
    <mergeCell ref="A13:A14"/>
    <mergeCell ref="A15:A16"/>
    <mergeCell ref="A17:B18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33" fitToHeight="25" orientation="landscape" r:id="rId1"/>
  <headerFooter alignWithMargins="0">
    <oddFooter>&amp;P페이지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39997558519241921"/>
    <pageSetUpPr fitToPage="1"/>
  </sheetPr>
  <dimension ref="A1:M56"/>
  <sheetViews>
    <sheetView view="pageBreakPreview" zoomScale="85" zoomScaleSheetLayoutView="85" workbookViewId="0">
      <pane ySplit="6" topLeftCell="A7" activePane="bottomLeft" state="frozen"/>
      <selection activeCell="K21" sqref="K21"/>
      <selection pane="bottomLeft" activeCell="I42" sqref="I42"/>
    </sheetView>
  </sheetViews>
  <sheetFormatPr defaultColWidth="8.88671875" defaultRowHeight="18.75"/>
  <cols>
    <col min="1" max="1" width="23.5546875" style="114" bestFit="1" customWidth="1"/>
    <col min="2" max="2" width="14" style="114" bestFit="1" customWidth="1"/>
    <col min="3" max="3" width="9.44140625" style="114" bestFit="1" customWidth="1"/>
    <col min="4" max="4" width="10.44140625" style="114" bestFit="1" customWidth="1"/>
    <col min="5" max="6" width="9.44140625" style="114" bestFit="1" customWidth="1"/>
    <col min="7" max="7" width="12.21875" style="114" bestFit="1" customWidth="1"/>
    <col min="8" max="9" width="9.44140625" style="114" bestFit="1" customWidth="1"/>
    <col min="10" max="11" width="10.44140625" style="114" bestFit="1" customWidth="1"/>
    <col min="12" max="12" width="27.33203125" style="114" bestFit="1" customWidth="1"/>
    <col min="13" max="13" width="96.44140625" style="114" bestFit="1" customWidth="1"/>
    <col min="14" max="14" width="16.6640625" style="114" bestFit="1" customWidth="1"/>
    <col min="15" max="15" width="13.6640625" style="114" customWidth="1"/>
    <col min="16" max="16" width="13" style="114" customWidth="1"/>
    <col min="17" max="16384" width="8.88671875" style="114"/>
  </cols>
  <sheetData>
    <row r="1" spans="1:13" s="152" customFormat="1" ht="26.25">
      <c r="A1" s="266" t="s">
        <v>666</v>
      </c>
      <c r="B1" s="266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2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6.25">
      <c r="A3" s="164" t="s">
        <v>665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21" thickBo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 t="s">
        <v>609</v>
      </c>
    </row>
    <row r="5" spans="1:13" ht="20.25">
      <c r="A5" s="253" t="s">
        <v>52</v>
      </c>
      <c r="B5" s="254" t="s">
        <v>657</v>
      </c>
      <c r="C5" s="254" t="s">
        <v>658</v>
      </c>
      <c r="D5" s="254" t="s">
        <v>655</v>
      </c>
      <c r="E5" s="254" t="s">
        <v>3</v>
      </c>
      <c r="F5" s="254"/>
      <c r="G5" s="254"/>
      <c r="H5" s="254" t="s">
        <v>30</v>
      </c>
      <c r="I5" s="254"/>
      <c r="J5" s="254" t="s">
        <v>44</v>
      </c>
      <c r="K5" s="254" t="s">
        <v>4</v>
      </c>
      <c r="L5" s="254" t="s">
        <v>51</v>
      </c>
      <c r="M5" s="276" t="s">
        <v>50</v>
      </c>
    </row>
    <row r="6" spans="1:13" ht="21" thickBot="1">
      <c r="A6" s="267"/>
      <c r="B6" s="268"/>
      <c r="C6" s="268"/>
      <c r="D6" s="268"/>
      <c r="E6" s="154" t="s">
        <v>1438</v>
      </c>
      <c r="F6" s="154" t="s">
        <v>1440</v>
      </c>
      <c r="G6" s="154" t="s">
        <v>611</v>
      </c>
      <c r="H6" s="154" t="s">
        <v>1438</v>
      </c>
      <c r="I6" s="154" t="s">
        <v>1440</v>
      </c>
      <c r="J6" s="268"/>
      <c r="K6" s="268"/>
      <c r="L6" s="268"/>
      <c r="M6" s="280"/>
    </row>
    <row r="7" spans="1:13" ht="21" hidden="1" thickTop="1">
      <c r="A7" s="175" t="s">
        <v>776</v>
      </c>
      <c r="B7" s="176">
        <v>36584</v>
      </c>
      <c r="C7" s="123">
        <v>500</v>
      </c>
      <c r="D7" s="124">
        <v>0</v>
      </c>
      <c r="E7" s="123">
        <v>500</v>
      </c>
      <c r="F7" s="123">
        <v>0</v>
      </c>
      <c r="G7" s="124">
        <v>0</v>
      </c>
      <c r="H7" s="123">
        <v>500</v>
      </c>
      <c r="I7" s="123">
        <v>0</v>
      </c>
      <c r="J7" s="123">
        <f t="shared" ref="J7:J27" si="0">E7+F7-H7-I7</f>
        <v>0</v>
      </c>
      <c r="K7" s="123">
        <f t="shared" ref="K7:K27" si="1">C7-E7-F7</f>
        <v>0</v>
      </c>
      <c r="L7" s="177" t="s">
        <v>43</v>
      </c>
      <c r="M7" s="150"/>
    </row>
    <row r="8" spans="1:13" ht="21" hidden="1" thickTop="1">
      <c r="A8" s="175" t="s">
        <v>1037</v>
      </c>
      <c r="B8" s="176">
        <v>37064</v>
      </c>
      <c r="C8" s="123">
        <v>128</v>
      </c>
      <c r="D8" s="124">
        <v>0</v>
      </c>
      <c r="E8" s="123">
        <v>100</v>
      </c>
      <c r="F8" s="123">
        <v>0</v>
      </c>
      <c r="G8" s="124">
        <v>0</v>
      </c>
      <c r="H8" s="123">
        <v>100</v>
      </c>
      <c r="I8" s="123">
        <v>0</v>
      </c>
      <c r="J8" s="123">
        <f t="shared" si="0"/>
        <v>0</v>
      </c>
      <c r="K8" s="123">
        <f t="shared" si="1"/>
        <v>28</v>
      </c>
      <c r="L8" s="178" t="s">
        <v>47</v>
      </c>
      <c r="M8" s="150"/>
    </row>
    <row r="9" spans="1:13" ht="21" hidden="1" thickTop="1">
      <c r="A9" s="175" t="s">
        <v>1038</v>
      </c>
      <c r="B9" s="176">
        <v>37025</v>
      </c>
      <c r="C9" s="123">
        <v>395</v>
      </c>
      <c r="D9" s="124">
        <v>0</v>
      </c>
      <c r="E9" s="123">
        <v>388.23072999999999</v>
      </c>
      <c r="F9" s="123">
        <v>0</v>
      </c>
      <c r="G9" s="124">
        <v>0</v>
      </c>
      <c r="H9" s="123">
        <v>388.23072999999999</v>
      </c>
      <c r="I9" s="123">
        <v>0</v>
      </c>
      <c r="J9" s="123">
        <f t="shared" si="0"/>
        <v>0</v>
      </c>
      <c r="K9" s="123">
        <f t="shared" si="1"/>
        <v>6.7692700000000059</v>
      </c>
      <c r="L9" s="178" t="s">
        <v>47</v>
      </c>
      <c r="M9" s="150"/>
    </row>
    <row r="10" spans="1:13" ht="21" hidden="1" thickTop="1">
      <c r="A10" s="175" t="s">
        <v>1039</v>
      </c>
      <c r="B10" s="176">
        <v>37064</v>
      </c>
      <c r="C10" s="123">
        <v>205</v>
      </c>
      <c r="D10" s="124">
        <v>0</v>
      </c>
      <c r="E10" s="123">
        <v>204.74083999999999</v>
      </c>
      <c r="F10" s="123">
        <v>0</v>
      </c>
      <c r="G10" s="124">
        <v>0</v>
      </c>
      <c r="H10" s="123">
        <v>204.74083999999999</v>
      </c>
      <c r="I10" s="123">
        <v>0</v>
      </c>
      <c r="J10" s="123">
        <f t="shared" si="0"/>
        <v>0</v>
      </c>
      <c r="K10" s="123">
        <f t="shared" si="1"/>
        <v>0.25916000000000849</v>
      </c>
      <c r="L10" s="178" t="s">
        <v>47</v>
      </c>
      <c r="M10" s="150"/>
    </row>
    <row r="11" spans="1:13" ht="21" hidden="1" thickTop="1">
      <c r="A11" s="175" t="s">
        <v>1040</v>
      </c>
      <c r="B11" s="176">
        <v>37064</v>
      </c>
      <c r="C11" s="123">
        <v>20</v>
      </c>
      <c r="D11" s="124">
        <v>0</v>
      </c>
      <c r="E11" s="123">
        <v>20</v>
      </c>
      <c r="F11" s="123">
        <v>0</v>
      </c>
      <c r="G11" s="124">
        <v>0</v>
      </c>
      <c r="H11" s="123">
        <v>20</v>
      </c>
      <c r="I11" s="123">
        <v>0</v>
      </c>
      <c r="J11" s="123">
        <f t="shared" si="0"/>
        <v>0</v>
      </c>
      <c r="K11" s="123">
        <f t="shared" si="1"/>
        <v>0</v>
      </c>
      <c r="L11" s="178" t="s">
        <v>47</v>
      </c>
      <c r="M11" s="150"/>
    </row>
    <row r="12" spans="1:13" ht="21" hidden="1" thickTop="1">
      <c r="A12" s="175" t="s">
        <v>1041</v>
      </c>
      <c r="B12" s="176">
        <v>37064</v>
      </c>
      <c r="C12" s="123">
        <v>100</v>
      </c>
      <c r="D12" s="124">
        <v>0</v>
      </c>
      <c r="E12" s="123">
        <v>100</v>
      </c>
      <c r="F12" s="123">
        <v>0</v>
      </c>
      <c r="G12" s="124">
        <v>0</v>
      </c>
      <c r="H12" s="123">
        <v>100</v>
      </c>
      <c r="I12" s="123">
        <v>0</v>
      </c>
      <c r="J12" s="123">
        <f t="shared" si="0"/>
        <v>0</v>
      </c>
      <c r="K12" s="123">
        <f t="shared" si="1"/>
        <v>0</v>
      </c>
      <c r="L12" s="178" t="s">
        <v>47</v>
      </c>
      <c r="M12" s="150"/>
    </row>
    <row r="13" spans="1:13" ht="21" hidden="1" thickTop="1">
      <c r="A13" s="175" t="s">
        <v>1042</v>
      </c>
      <c r="B13" s="176">
        <v>37064</v>
      </c>
      <c r="C13" s="123">
        <v>76</v>
      </c>
      <c r="D13" s="124">
        <v>0</v>
      </c>
      <c r="E13" s="123">
        <v>76</v>
      </c>
      <c r="F13" s="123">
        <v>0</v>
      </c>
      <c r="G13" s="124">
        <v>0</v>
      </c>
      <c r="H13" s="123">
        <v>76</v>
      </c>
      <c r="I13" s="123">
        <v>0</v>
      </c>
      <c r="J13" s="123">
        <f t="shared" si="0"/>
        <v>0</v>
      </c>
      <c r="K13" s="123">
        <f t="shared" si="1"/>
        <v>0</v>
      </c>
      <c r="L13" s="178" t="s">
        <v>47</v>
      </c>
      <c r="M13" s="150"/>
    </row>
    <row r="14" spans="1:13" ht="21" hidden="1" thickTop="1">
      <c r="A14" s="175" t="s">
        <v>331</v>
      </c>
      <c r="B14" s="176">
        <v>37064</v>
      </c>
      <c r="C14" s="123">
        <v>31</v>
      </c>
      <c r="D14" s="124">
        <v>0</v>
      </c>
      <c r="E14" s="123">
        <v>31</v>
      </c>
      <c r="F14" s="123">
        <v>0</v>
      </c>
      <c r="G14" s="124">
        <v>0</v>
      </c>
      <c r="H14" s="123">
        <v>31</v>
      </c>
      <c r="I14" s="123">
        <v>0</v>
      </c>
      <c r="J14" s="123">
        <f t="shared" si="0"/>
        <v>0</v>
      </c>
      <c r="K14" s="123">
        <f t="shared" si="1"/>
        <v>0</v>
      </c>
      <c r="L14" s="178" t="s">
        <v>47</v>
      </c>
      <c r="M14" s="150"/>
    </row>
    <row r="15" spans="1:13" ht="21" hidden="1" thickTop="1">
      <c r="A15" s="175" t="s">
        <v>1043</v>
      </c>
      <c r="B15" s="176">
        <v>37064</v>
      </c>
      <c r="C15" s="123">
        <v>30</v>
      </c>
      <c r="D15" s="124">
        <v>0</v>
      </c>
      <c r="E15" s="123">
        <v>30</v>
      </c>
      <c r="F15" s="123">
        <v>0</v>
      </c>
      <c r="G15" s="124">
        <v>0</v>
      </c>
      <c r="H15" s="123">
        <v>30</v>
      </c>
      <c r="I15" s="123">
        <v>0</v>
      </c>
      <c r="J15" s="123">
        <f t="shared" si="0"/>
        <v>0</v>
      </c>
      <c r="K15" s="123">
        <f t="shared" si="1"/>
        <v>0</v>
      </c>
      <c r="L15" s="178" t="s">
        <v>47</v>
      </c>
      <c r="M15" s="150"/>
    </row>
    <row r="16" spans="1:13" ht="21" hidden="1" thickTop="1">
      <c r="A16" s="175" t="s">
        <v>407</v>
      </c>
      <c r="B16" s="176">
        <v>37064</v>
      </c>
      <c r="C16" s="123">
        <v>122</v>
      </c>
      <c r="D16" s="124">
        <v>0</v>
      </c>
      <c r="E16" s="123">
        <v>122</v>
      </c>
      <c r="F16" s="123">
        <v>0</v>
      </c>
      <c r="G16" s="124">
        <v>0</v>
      </c>
      <c r="H16" s="123">
        <v>122</v>
      </c>
      <c r="I16" s="123">
        <v>0</v>
      </c>
      <c r="J16" s="123">
        <f t="shared" si="0"/>
        <v>0</v>
      </c>
      <c r="K16" s="123">
        <f t="shared" si="1"/>
        <v>0</v>
      </c>
      <c r="L16" s="178" t="s">
        <v>47</v>
      </c>
      <c r="M16" s="150"/>
    </row>
    <row r="17" spans="1:13" ht="21" hidden="1" thickTop="1">
      <c r="A17" s="175" t="s">
        <v>1044</v>
      </c>
      <c r="B17" s="176">
        <v>37506</v>
      </c>
      <c r="C17" s="123">
        <v>110</v>
      </c>
      <c r="D17" s="124">
        <v>0</v>
      </c>
      <c r="E17" s="123">
        <v>110</v>
      </c>
      <c r="F17" s="123">
        <v>0</v>
      </c>
      <c r="G17" s="124">
        <v>0</v>
      </c>
      <c r="H17" s="123">
        <v>110</v>
      </c>
      <c r="I17" s="123">
        <v>0</v>
      </c>
      <c r="J17" s="123">
        <f t="shared" si="0"/>
        <v>0</v>
      </c>
      <c r="K17" s="123">
        <f t="shared" si="1"/>
        <v>0</v>
      </c>
      <c r="L17" s="178" t="s">
        <v>47</v>
      </c>
      <c r="M17" s="150"/>
    </row>
    <row r="18" spans="1:13" ht="21" hidden="1" thickTop="1">
      <c r="A18" s="175" t="s">
        <v>1046</v>
      </c>
      <c r="B18" s="176">
        <v>37445</v>
      </c>
      <c r="C18" s="123">
        <v>114</v>
      </c>
      <c r="D18" s="124">
        <v>0</v>
      </c>
      <c r="E18" s="123">
        <v>105</v>
      </c>
      <c r="F18" s="123">
        <v>0</v>
      </c>
      <c r="G18" s="124">
        <v>0</v>
      </c>
      <c r="H18" s="123">
        <v>105</v>
      </c>
      <c r="I18" s="123">
        <v>0</v>
      </c>
      <c r="J18" s="123">
        <f t="shared" si="0"/>
        <v>0</v>
      </c>
      <c r="K18" s="123">
        <f t="shared" si="1"/>
        <v>9</v>
      </c>
      <c r="L18" s="178" t="s">
        <v>47</v>
      </c>
      <c r="M18" s="150"/>
    </row>
    <row r="19" spans="1:13" ht="21" hidden="1" thickTop="1">
      <c r="A19" s="175" t="s">
        <v>1045</v>
      </c>
      <c r="B19" s="176">
        <v>37560</v>
      </c>
      <c r="C19" s="123">
        <v>78</v>
      </c>
      <c r="D19" s="124">
        <v>0</v>
      </c>
      <c r="E19" s="123">
        <v>73</v>
      </c>
      <c r="F19" s="123">
        <v>0</v>
      </c>
      <c r="G19" s="124">
        <v>0</v>
      </c>
      <c r="H19" s="123">
        <v>73</v>
      </c>
      <c r="I19" s="123">
        <v>0</v>
      </c>
      <c r="J19" s="123">
        <f t="shared" si="0"/>
        <v>0</v>
      </c>
      <c r="K19" s="123">
        <f t="shared" si="1"/>
        <v>5</v>
      </c>
      <c r="L19" s="178" t="s">
        <v>47</v>
      </c>
      <c r="M19" s="150"/>
    </row>
    <row r="20" spans="1:13" ht="21" hidden="1" thickTop="1">
      <c r="A20" s="175" t="s">
        <v>1046</v>
      </c>
      <c r="B20" s="176">
        <v>37560</v>
      </c>
      <c r="C20" s="123">
        <v>75</v>
      </c>
      <c r="D20" s="124">
        <v>0</v>
      </c>
      <c r="E20" s="123">
        <v>75</v>
      </c>
      <c r="F20" s="123">
        <v>0</v>
      </c>
      <c r="G20" s="124">
        <v>0</v>
      </c>
      <c r="H20" s="123">
        <v>75</v>
      </c>
      <c r="I20" s="123">
        <v>0</v>
      </c>
      <c r="J20" s="123">
        <f t="shared" si="0"/>
        <v>0</v>
      </c>
      <c r="K20" s="123">
        <f t="shared" si="1"/>
        <v>0</v>
      </c>
      <c r="L20" s="178" t="s">
        <v>47</v>
      </c>
      <c r="M20" s="150"/>
    </row>
    <row r="21" spans="1:13" ht="21" hidden="1" thickTop="1">
      <c r="A21" s="175" t="s">
        <v>1045</v>
      </c>
      <c r="B21" s="176">
        <v>37604</v>
      </c>
      <c r="C21" s="123">
        <v>27</v>
      </c>
      <c r="D21" s="124">
        <v>0</v>
      </c>
      <c r="E21" s="123">
        <v>27</v>
      </c>
      <c r="F21" s="123">
        <v>0</v>
      </c>
      <c r="G21" s="124">
        <v>0</v>
      </c>
      <c r="H21" s="123">
        <v>27</v>
      </c>
      <c r="I21" s="123">
        <v>0</v>
      </c>
      <c r="J21" s="123">
        <f t="shared" si="0"/>
        <v>0</v>
      </c>
      <c r="K21" s="123">
        <f t="shared" si="1"/>
        <v>0</v>
      </c>
      <c r="L21" s="178" t="s">
        <v>47</v>
      </c>
      <c r="M21" s="150"/>
    </row>
    <row r="22" spans="1:13" ht="21" hidden="1" thickTop="1">
      <c r="A22" s="175" t="s">
        <v>1047</v>
      </c>
      <c r="B22" s="176">
        <v>37771</v>
      </c>
      <c r="C22" s="123">
        <v>100</v>
      </c>
      <c r="D22" s="124">
        <v>0</v>
      </c>
      <c r="E22" s="123">
        <v>100</v>
      </c>
      <c r="F22" s="123">
        <v>0</v>
      </c>
      <c r="G22" s="124">
        <v>0</v>
      </c>
      <c r="H22" s="123">
        <v>100</v>
      </c>
      <c r="I22" s="123">
        <v>0</v>
      </c>
      <c r="J22" s="123">
        <f t="shared" si="0"/>
        <v>0</v>
      </c>
      <c r="K22" s="123">
        <f t="shared" si="1"/>
        <v>0</v>
      </c>
      <c r="L22" s="178" t="s">
        <v>47</v>
      </c>
      <c r="M22" s="150"/>
    </row>
    <row r="23" spans="1:13" ht="21" hidden="1" thickTop="1">
      <c r="A23" s="175" t="s">
        <v>1048</v>
      </c>
      <c r="B23" s="176">
        <v>37834</v>
      </c>
      <c r="C23" s="123">
        <v>200</v>
      </c>
      <c r="D23" s="124">
        <v>0</v>
      </c>
      <c r="E23" s="123">
        <v>124</v>
      </c>
      <c r="F23" s="123">
        <v>0</v>
      </c>
      <c r="G23" s="124">
        <v>0</v>
      </c>
      <c r="H23" s="123">
        <v>124</v>
      </c>
      <c r="I23" s="123">
        <v>0</v>
      </c>
      <c r="J23" s="123">
        <f t="shared" si="0"/>
        <v>0</v>
      </c>
      <c r="K23" s="123">
        <f t="shared" si="1"/>
        <v>76</v>
      </c>
      <c r="L23" s="178" t="s">
        <v>47</v>
      </c>
      <c r="M23" s="150"/>
    </row>
    <row r="24" spans="1:13" ht="21" hidden="1" thickTop="1">
      <c r="A24" s="175" t="s">
        <v>1049</v>
      </c>
      <c r="B24" s="176">
        <v>37890</v>
      </c>
      <c r="C24" s="123">
        <v>200</v>
      </c>
      <c r="D24" s="124">
        <v>0</v>
      </c>
      <c r="E24" s="123">
        <v>200</v>
      </c>
      <c r="F24" s="123">
        <v>0</v>
      </c>
      <c r="G24" s="124">
        <v>0</v>
      </c>
      <c r="H24" s="123">
        <v>200</v>
      </c>
      <c r="I24" s="123">
        <v>0</v>
      </c>
      <c r="J24" s="123">
        <f t="shared" si="0"/>
        <v>0</v>
      </c>
      <c r="K24" s="123">
        <f t="shared" si="1"/>
        <v>0</v>
      </c>
      <c r="L24" s="178" t="s">
        <v>47</v>
      </c>
      <c r="M24" s="150"/>
    </row>
    <row r="25" spans="1:13" ht="21" hidden="1" thickTop="1">
      <c r="A25" s="175" t="s">
        <v>491</v>
      </c>
      <c r="B25" s="176">
        <v>37890</v>
      </c>
      <c r="C25" s="123">
        <v>200</v>
      </c>
      <c r="D25" s="124">
        <v>0</v>
      </c>
      <c r="E25" s="123">
        <v>200</v>
      </c>
      <c r="F25" s="123">
        <v>0</v>
      </c>
      <c r="G25" s="124">
        <v>0</v>
      </c>
      <c r="H25" s="123">
        <v>200</v>
      </c>
      <c r="I25" s="123">
        <v>0</v>
      </c>
      <c r="J25" s="123">
        <f t="shared" si="0"/>
        <v>0</v>
      </c>
      <c r="K25" s="123">
        <f t="shared" si="1"/>
        <v>0</v>
      </c>
      <c r="L25" s="178" t="s">
        <v>47</v>
      </c>
      <c r="M25" s="150"/>
    </row>
    <row r="26" spans="1:13" ht="21" hidden="1" thickTop="1">
      <c r="A26" s="175" t="s">
        <v>421</v>
      </c>
      <c r="B26" s="176">
        <v>37890</v>
      </c>
      <c r="C26" s="123">
        <v>100</v>
      </c>
      <c r="D26" s="124">
        <v>0</v>
      </c>
      <c r="E26" s="123">
        <v>100</v>
      </c>
      <c r="F26" s="123">
        <v>0</v>
      </c>
      <c r="G26" s="124">
        <v>0</v>
      </c>
      <c r="H26" s="123">
        <v>100</v>
      </c>
      <c r="I26" s="123">
        <v>0</v>
      </c>
      <c r="J26" s="123">
        <f t="shared" si="0"/>
        <v>0</v>
      </c>
      <c r="K26" s="123">
        <f t="shared" si="1"/>
        <v>0</v>
      </c>
      <c r="L26" s="178" t="s">
        <v>47</v>
      </c>
      <c r="M26" s="150"/>
    </row>
    <row r="27" spans="1:13" ht="21" hidden="1" thickTop="1">
      <c r="A27" s="175" t="s">
        <v>344</v>
      </c>
      <c r="B27" s="176">
        <v>37882</v>
      </c>
      <c r="C27" s="123">
        <v>55</v>
      </c>
      <c r="D27" s="124">
        <v>0</v>
      </c>
      <c r="E27" s="123">
        <v>55</v>
      </c>
      <c r="F27" s="123">
        <v>0</v>
      </c>
      <c r="G27" s="124">
        <v>0</v>
      </c>
      <c r="H27" s="123">
        <v>55</v>
      </c>
      <c r="I27" s="123">
        <v>0</v>
      </c>
      <c r="J27" s="123">
        <f t="shared" si="0"/>
        <v>0</v>
      </c>
      <c r="K27" s="123">
        <f t="shared" si="1"/>
        <v>0</v>
      </c>
      <c r="L27" s="178" t="s">
        <v>47</v>
      </c>
      <c r="M27" s="150"/>
    </row>
    <row r="28" spans="1:13" ht="21" hidden="1" thickTop="1">
      <c r="A28" s="175" t="s">
        <v>82</v>
      </c>
      <c r="B28" s="176">
        <v>37911</v>
      </c>
      <c r="C28" s="123">
        <v>70</v>
      </c>
      <c r="D28" s="124">
        <v>0</v>
      </c>
      <c r="E28" s="123">
        <v>70</v>
      </c>
      <c r="F28" s="123">
        <v>0</v>
      </c>
      <c r="G28" s="124">
        <v>0</v>
      </c>
      <c r="H28" s="123">
        <v>70</v>
      </c>
      <c r="I28" s="123">
        <v>0</v>
      </c>
      <c r="J28" s="123">
        <f t="shared" ref="J28:J48" si="2">E28+F28-H28-I28</f>
        <v>0</v>
      </c>
      <c r="K28" s="123">
        <f t="shared" ref="K28:K48" si="3">C28-E28-F28</f>
        <v>0</v>
      </c>
      <c r="L28" s="178" t="s">
        <v>47</v>
      </c>
      <c r="M28" s="150"/>
    </row>
    <row r="29" spans="1:13" ht="21" hidden="1" thickTop="1">
      <c r="A29" s="175" t="s">
        <v>1050</v>
      </c>
      <c r="B29" s="176">
        <v>37932</v>
      </c>
      <c r="C29" s="123">
        <v>50</v>
      </c>
      <c r="D29" s="124">
        <v>0</v>
      </c>
      <c r="E29" s="123">
        <v>50</v>
      </c>
      <c r="F29" s="123">
        <v>0</v>
      </c>
      <c r="G29" s="124">
        <v>0</v>
      </c>
      <c r="H29" s="123">
        <v>50</v>
      </c>
      <c r="I29" s="123">
        <v>0</v>
      </c>
      <c r="J29" s="123">
        <f t="shared" si="2"/>
        <v>0</v>
      </c>
      <c r="K29" s="123">
        <f t="shared" si="3"/>
        <v>0</v>
      </c>
      <c r="L29" s="178" t="s">
        <v>47</v>
      </c>
      <c r="M29" s="150"/>
    </row>
    <row r="30" spans="1:13" ht="21" hidden="1" thickTop="1">
      <c r="A30" s="175" t="s">
        <v>1051</v>
      </c>
      <c r="B30" s="176">
        <v>37978</v>
      </c>
      <c r="C30" s="123">
        <v>40</v>
      </c>
      <c r="D30" s="124">
        <v>0</v>
      </c>
      <c r="E30" s="123">
        <v>40</v>
      </c>
      <c r="F30" s="123">
        <v>0</v>
      </c>
      <c r="G30" s="124">
        <v>0</v>
      </c>
      <c r="H30" s="123">
        <v>40</v>
      </c>
      <c r="I30" s="123">
        <v>0</v>
      </c>
      <c r="J30" s="123">
        <f t="shared" si="2"/>
        <v>0</v>
      </c>
      <c r="K30" s="123">
        <f t="shared" si="3"/>
        <v>0</v>
      </c>
      <c r="L30" s="178" t="s">
        <v>47</v>
      </c>
      <c r="M30" s="150"/>
    </row>
    <row r="31" spans="1:13" ht="21" hidden="1" thickTop="1">
      <c r="A31" s="175" t="s">
        <v>1045</v>
      </c>
      <c r="B31" s="176">
        <v>37978</v>
      </c>
      <c r="C31" s="123">
        <v>90</v>
      </c>
      <c r="D31" s="124">
        <v>0</v>
      </c>
      <c r="E31" s="123">
        <v>90</v>
      </c>
      <c r="F31" s="123">
        <v>0</v>
      </c>
      <c r="G31" s="124">
        <v>0</v>
      </c>
      <c r="H31" s="123">
        <v>90</v>
      </c>
      <c r="I31" s="123">
        <v>0</v>
      </c>
      <c r="J31" s="123">
        <f t="shared" si="2"/>
        <v>0</v>
      </c>
      <c r="K31" s="123">
        <f t="shared" si="3"/>
        <v>0</v>
      </c>
      <c r="L31" s="178" t="s">
        <v>47</v>
      </c>
      <c r="M31" s="150"/>
    </row>
    <row r="32" spans="1:13" ht="21" hidden="1" thickTop="1">
      <c r="A32" s="175" t="s">
        <v>1052</v>
      </c>
      <c r="B32" s="176">
        <v>37978</v>
      </c>
      <c r="C32" s="123">
        <v>30</v>
      </c>
      <c r="D32" s="124">
        <v>0</v>
      </c>
      <c r="E32" s="123">
        <v>30</v>
      </c>
      <c r="F32" s="123">
        <v>0</v>
      </c>
      <c r="G32" s="124">
        <v>0</v>
      </c>
      <c r="H32" s="123">
        <v>30</v>
      </c>
      <c r="I32" s="123">
        <v>0</v>
      </c>
      <c r="J32" s="123">
        <f t="shared" si="2"/>
        <v>0</v>
      </c>
      <c r="K32" s="123">
        <f t="shared" si="3"/>
        <v>0</v>
      </c>
      <c r="L32" s="178" t="s">
        <v>47</v>
      </c>
      <c r="M32" s="150"/>
    </row>
    <row r="33" spans="1:13" ht="21" hidden="1" thickTop="1">
      <c r="A33" s="175" t="s">
        <v>1053</v>
      </c>
      <c r="B33" s="176">
        <v>37981</v>
      </c>
      <c r="C33" s="123">
        <v>50</v>
      </c>
      <c r="D33" s="124">
        <v>0</v>
      </c>
      <c r="E33" s="123">
        <v>50</v>
      </c>
      <c r="F33" s="123">
        <v>0</v>
      </c>
      <c r="G33" s="124">
        <v>0</v>
      </c>
      <c r="H33" s="123">
        <v>50</v>
      </c>
      <c r="I33" s="123">
        <v>0</v>
      </c>
      <c r="J33" s="123">
        <f t="shared" si="2"/>
        <v>0</v>
      </c>
      <c r="K33" s="123">
        <f t="shared" si="3"/>
        <v>0</v>
      </c>
      <c r="L33" s="178" t="s">
        <v>47</v>
      </c>
      <c r="M33" s="150"/>
    </row>
    <row r="34" spans="1:13" ht="21" hidden="1" thickTop="1">
      <c r="A34" s="175" t="s">
        <v>1046</v>
      </c>
      <c r="B34" s="176">
        <v>38005</v>
      </c>
      <c r="C34" s="123">
        <v>430</v>
      </c>
      <c r="D34" s="124">
        <v>0</v>
      </c>
      <c r="E34" s="123">
        <v>210</v>
      </c>
      <c r="F34" s="123">
        <v>0</v>
      </c>
      <c r="G34" s="124">
        <v>0</v>
      </c>
      <c r="H34" s="123">
        <v>210</v>
      </c>
      <c r="I34" s="123">
        <v>0</v>
      </c>
      <c r="J34" s="123">
        <f t="shared" si="2"/>
        <v>0</v>
      </c>
      <c r="K34" s="123">
        <f t="shared" si="3"/>
        <v>220</v>
      </c>
      <c r="L34" s="178" t="s">
        <v>47</v>
      </c>
      <c r="M34" s="150"/>
    </row>
    <row r="35" spans="1:13" ht="21" hidden="1" thickTop="1">
      <c r="A35" s="175" t="s">
        <v>421</v>
      </c>
      <c r="B35" s="176">
        <v>38076</v>
      </c>
      <c r="C35" s="123">
        <v>100</v>
      </c>
      <c r="D35" s="124">
        <v>0</v>
      </c>
      <c r="E35" s="123">
        <v>100</v>
      </c>
      <c r="F35" s="123">
        <v>0</v>
      </c>
      <c r="G35" s="124">
        <v>0</v>
      </c>
      <c r="H35" s="123">
        <v>100</v>
      </c>
      <c r="I35" s="123">
        <v>0</v>
      </c>
      <c r="J35" s="123">
        <f t="shared" si="2"/>
        <v>0</v>
      </c>
      <c r="K35" s="123">
        <f t="shared" si="3"/>
        <v>0</v>
      </c>
      <c r="L35" s="178" t="s">
        <v>47</v>
      </c>
      <c r="M35" s="150"/>
    </row>
    <row r="36" spans="1:13" ht="21" hidden="1" thickTop="1">
      <c r="A36" s="175" t="s">
        <v>1054</v>
      </c>
      <c r="B36" s="176">
        <v>38084</v>
      </c>
      <c r="C36" s="123">
        <v>200</v>
      </c>
      <c r="D36" s="124">
        <v>0</v>
      </c>
      <c r="E36" s="123">
        <v>200</v>
      </c>
      <c r="F36" s="123">
        <v>0</v>
      </c>
      <c r="G36" s="124">
        <v>0</v>
      </c>
      <c r="H36" s="123">
        <v>200</v>
      </c>
      <c r="I36" s="123">
        <v>0</v>
      </c>
      <c r="J36" s="123">
        <f t="shared" si="2"/>
        <v>0</v>
      </c>
      <c r="K36" s="123">
        <f t="shared" si="3"/>
        <v>0</v>
      </c>
      <c r="L36" s="178" t="s">
        <v>47</v>
      </c>
      <c r="M36" s="150"/>
    </row>
    <row r="37" spans="1:13" ht="21" hidden="1" thickTop="1">
      <c r="A37" s="175" t="s">
        <v>1055</v>
      </c>
      <c r="B37" s="176">
        <v>38128</v>
      </c>
      <c r="C37" s="123">
        <v>60</v>
      </c>
      <c r="D37" s="124">
        <v>0</v>
      </c>
      <c r="E37" s="123">
        <v>60</v>
      </c>
      <c r="F37" s="123">
        <v>0</v>
      </c>
      <c r="G37" s="124">
        <v>0</v>
      </c>
      <c r="H37" s="123">
        <v>60</v>
      </c>
      <c r="I37" s="123">
        <v>0</v>
      </c>
      <c r="J37" s="123">
        <f t="shared" si="2"/>
        <v>0</v>
      </c>
      <c r="K37" s="123">
        <f t="shared" si="3"/>
        <v>0</v>
      </c>
      <c r="L37" s="178" t="s">
        <v>47</v>
      </c>
      <c r="M37" s="150"/>
    </row>
    <row r="38" spans="1:13" ht="21" hidden="1" thickTop="1">
      <c r="A38" s="175" t="s">
        <v>1056</v>
      </c>
      <c r="B38" s="176">
        <v>38152</v>
      </c>
      <c r="C38" s="123">
        <v>100</v>
      </c>
      <c r="D38" s="124">
        <v>0</v>
      </c>
      <c r="E38" s="123">
        <v>100</v>
      </c>
      <c r="F38" s="123">
        <v>0</v>
      </c>
      <c r="G38" s="124">
        <v>0</v>
      </c>
      <c r="H38" s="123">
        <v>100</v>
      </c>
      <c r="I38" s="123">
        <v>0</v>
      </c>
      <c r="J38" s="123">
        <f t="shared" si="2"/>
        <v>0</v>
      </c>
      <c r="K38" s="123">
        <f t="shared" si="3"/>
        <v>0</v>
      </c>
      <c r="L38" s="178" t="s">
        <v>47</v>
      </c>
      <c r="M38" s="150"/>
    </row>
    <row r="39" spans="1:13" ht="21" hidden="1" thickTop="1">
      <c r="A39" s="175" t="s">
        <v>341</v>
      </c>
      <c r="B39" s="176">
        <v>38163</v>
      </c>
      <c r="C39" s="123">
        <v>600</v>
      </c>
      <c r="D39" s="124">
        <v>0</v>
      </c>
      <c r="E39" s="123">
        <v>600</v>
      </c>
      <c r="F39" s="123">
        <v>0</v>
      </c>
      <c r="G39" s="124">
        <v>0</v>
      </c>
      <c r="H39" s="123">
        <v>600</v>
      </c>
      <c r="I39" s="123">
        <v>0</v>
      </c>
      <c r="J39" s="123">
        <f t="shared" si="2"/>
        <v>0</v>
      </c>
      <c r="K39" s="123">
        <f t="shared" si="3"/>
        <v>0</v>
      </c>
      <c r="L39" s="178" t="s">
        <v>47</v>
      </c>
      <c r="M39" s="150"/>
    </row>
    <row r="40" spans="1:13" ht="21" hidden="1" thickTop="1">
      <c r="A40" s="175" t="s">
        <v>1052</v>
      </c>
      <c r="B40" s="176">
        <v>38166</v>
      </c>
      <c r="C40" s="123">
        <v>30</v>
      </c>
      <c r="D40" s="124">
        <v>0</v>
      </c>
      <c r="E40" s="123">
        <v>30</v>
      </c>
      <c r="F40" s="123">
        <v>0</v>
      </c>
      <c r="G40" s="124">
        <v>0</v>
      </c>
      <c r="H40" s="123">
        <v>30</v>
      </c>
      <c r="I40" s="123">
        <v>0</v>
      </c>
      <c r="J40" s="123">
        <f t="shared" si="2"/>
        <v>0</v>
      </c>
      <c r="K40" s="123">
        <f t="shared" si="3"/>
        <v>0</v>
      </c>
      <c r="L40" s="178" t="s">
        <v>47</v>
      </c>
      <c r="M40" s="150"/>
    </row>
    <row r="41" spans="1:13" ht="21" hidden="1" thickTop="1">
      <c r="A41" s="175" t="s">
        <v>659</v>
      </c>
      <c r="B41" s="176">
        <v>38177</v>
      </c>
      <c r="C41" s="123">
        <v>70</v>
      </c>
      <c r="D41" s="124">
        <v>0</v>
      </c>
      <c r="E41" s="123">
        <v>70</v>
      </c>
      <c r="F41" s="123">
        <v>0</v>
      </c>
      <c r="G41" s="124">
        <v>0</v>
      </c>
      <c r="H41" s="123">
        <v>3.3411</v>
      </c>
      <c r="I41" s="123">
        <v>0</v>
      </c>
      <c r="J41" s="123">
        <v>0</v>
      </c>
      <c r="K41" s="123">
        <f>C41-E41-F41</f>
        <v>0</v>
      </c>
      <c r="L41" s="178" t="s">
        <v>660</v>
      </c>
      <c r="M41" s="179" t="s">
        <v>1419</v>
      </c>
    </row>
    <row r="42" spans="1:13" ht="21" thickTop="1">
      <c r="A42" s="180" t="s">
        <v>49</v>
      </c>
      <c r="B42" s="181">
        <v>38191</v>
      </c>
      <c r="C42" s="126">
        <v>300</v>
      </c>
      <c r="D42" s="127">
        <v>0</v>
      </c>
      <c r="E42" s="126">
        <v>300</v>
      </c>
      <c r="F42" s="126">
        <v>0</v>
      </c>
      <c r="G42" s="127">
        <v>0</v>
      </c>
      <c r="H42" s="126">
        <v>225</v>
      </c>
      <c r="I42" s="126">
        <v>0</v>
      </c>
      <c r="J42" s="126">
        <f>E42+F42-H42-I42</f>
        <v>75</v>
      </c>
      <c r="K42" s="126">
        <f>C42-E42-F42</f>
        <v>0</v>
      </c>
      <c r="L42" s="182" t="s">
        <v>661</v>
      </c>
      <c r="M42" s="192" t="s">
        <v>1425</v>
      </c>
    </row>
    <row r="43" spans="1:13" ht="20.25" hidden="1">
      <c r="A43" s="175" t="s">
        <v>1058</v>
      </c>
      <c r="B43" s="176">
        <v>38226</v>
      </c>
      <c r="C43" s="123">
        <v>200</v>
      </c>
      <c r="D43" s="124">
        <v>0</v>
      </c>
      <c r="E43" s="123">
        <v>50</v>
      </c>
      <c r="F43" s="123">
        <v>0</v>
      </c>
      <c r="G43" s="124">
        <v>0</v>
      </c>
      <c r="H43" s="123">
        <v>50</v>
      </c>
      <c r="I43" s="123">
        <v>0</v>
      </c>
      <c r="J43" s="123">
        <f t="shared" si="2"/>
        <v>0</v>
      </c>
      <c r="K43" s="123">
        <f t="shared" si="3"/>
        <v>150</v>
      </c>
      <c r="L43" s="178" t="s">
        <v>47</v>
      </c>
      <c r="M43" s="150"/>
    </row>
    <row r="44" spans="1:13" ht="20.25" hidden="1">
      <c r="A44" s="175" t="s">
        <v>1059</v>
      </c>
      <c r="B44" s="176">
        <v>38315</v>
      </c>
      <c r="C44" s="123">
        <v>200</v>
      </c>
      <c r="D44" s="124">
        <v>0</v>
      </c>
      <c r="E44" s="123">
        <v>200</v>
      </c>
      <c r="F44" s="123">
        <v>0</v>
      </c>
      <c r="G44" s="124">
        <v>0</v>
      </c>
      <c r="H44" s="123">
        <v>200</v>
      </c>
      <c r="I44" s="123">
        <v>0</v>
      </c>
      <c r="J44" s="123">
        <f t="shared" si="2"/>
        <v>0</v>
      </c>
      <c r="K44" s="123">
        <f t="shared" si="3"/>
        <v>0</v>
      </c>
      <c r="L44" s="178" t="s">
        <v>47</v>
      </c>
      <c r="M44" s="150"/>
    </row>
    <row r="45" spans="1:13" ht="20.25" hidden="1">
      <c r="A45" s="175" t="s">
        <v>1060</v>
      </c>
      <c r="B45" s="176">
        <v>38327</v>
      </c>
      <c r="C45" s="123">
        <v>100</v>
      </c>
      <c r="D45" s="124">
        <v>0</v>
      </c>
      <c r="E45" s="123">
        <v>100</v>
      </c>
      <c r="F45" s="123">
        <v>0</v>
      </c>
      <c r="G45" s="124">
        <v>0</v>
      </c>
      <c r="H45" s="123">
        <v>100</v>
      </c>
      <c r="I45" s="123">
        <v>0</v>
      </c>
      <c r="J45" s="123">
        <f t="shared" si="2"/>
        <v>0</v>
      </c>
      <c r="K45" s="123">
        <f t="shared" si="3"/>
        <v>0</v>
      </c>
      <c r="L45" s="178" t="s">
        <v>47</v>
      </c>
      <c r="M45" s="150"/>
    </row>
    <row r="46" spans="1:13" ht="20.25">
      <c r="A46" s="180" t="s">
        <v>48</v>
      </c>
      <c r="B46" s="181">
        <v>38345</v>
      </c>
      <c r="C46" s="126">
        <v>300</v>
      </c>
      <c r="D46" s="127">
        <v>0</v>
      </c>
      <c r="E46" s="126">
        <v>300</v>
      </c>
      <c r="F46" s="126">
        <v>0</v>
      </c>
      <c r="G46" s="127">
        <v>0</v>
      </c>
      <c r="H46" s="126">
        <v>6.1366199999999997</v>
      </c>
      <c r="I46" s="126">
        <v>0</v>
      </c>
      <c r="J46" s="126">
        <f>E46+F46-H46-I46</f>
        <v>293.86338000000001</v>
      </c>
      <c r="K46" s="126">
        <f>C46-E46-F46</f>
        <v>0</v>
      </c>
      <c r="L46" s="182" t="s">
        <v>662</v>
      </c>
      <c r="M46" s="179" t="s">
        <v>1420</v>
      </c>
    </row>
    <row r="47" spans="1:13" ht="20.25" hidden="1">
      <c r="A47" s="175" t="s">
        <v>1056</v>
      </c>
      <c r="B47" s="176">
        <v>38401</v>
      </c>
      <c r="C47" s="123">
        <v>50</v>
      </c>
      <c r="D47" s="124">
        <v>0</v>
      </c>
      <c r="E47" s="123">
        <v>50</v>
      </c>
      <c r="F47" s="123">
        <v>0</v>
      </c>
      <c r="G47" s="124">
        <v>0</v>
      </c>
      <c r="H47" s="123">
        <v>50</v>
      </c>
      <c r="I47" s="123">
        <v>0</v>
      </c>
      <c r="J47" s="123">
        <f t="shared" si="2"/>
        <v>0</v>
      </c>
      <c r="K47" s="123">
        <f t="shared" si="3"/>
        <v>0</v>
      </c>
      <c r="L47" s="178" t="s">
        <v>47</v>
      </c>
      <c r="M47" s="150"/>
    </row>
    <row r="48" spans="1:13" ht="20.25" hidden="1">
      <c r="A48" s="175" t="s">
        <v>360</v>
      </c>
      <c r="B48" s="176">
        <v>38462</v>
      </c>
      <c r="C48" s="123">
        <v>100</v>
      </c>
      <c r="D48" s="124">
        <v>0</v>
      </c>
      <c r="E48" s="123">
        <v>100</v>
      </c>
      <c r="F48" s="123">
        <v>0</v>
      </c>
      <c r="G48" s="124">
        <v>0</v>
      </c>
      <c r="H48" s="123">
        <v>100</v>
      </c>
      <c r="I48" s="123">
        <v>0</v>
      </c>
      <c r="J48" s="123">
        <f t="shared" si="2"/>
        <v>0</v>
      </c>
      <c r="K48" s="123">
        <f t="shared" si="3"/>
        <v>0</v>
      </c>
      <c r="L48" s="178" t="s">
        <v>47</v>
      </c>
      <c r="M48" s="150"/>
    </row>
    <row r="49" spans="1:13" ht="20.25" hidden="1">
      <c r="A49" s="175" t="s">
        <v>1051</v>
      </c>
      <c r="B49" s="176">
        <v>38482</v>
      </c>
      <c r="C49" s="123">
        <v>100</v>
      </c>
      <c r="D49" s="124">
        <v>0</v>
      </c>
      <c r="E49" s="123">
        <v>100</v>
      </c>
      <c r="F49" s="123">
        <v>0</v>
      </c>
      <c r="G49" s="124">
        <v>0</v>
      </c>
      <c r="H49" s="123">
        <v>100</v>
      </c>
      <c r="I49" s="123">
        <v>0</v>
      </c>
      <c r="J49" s="123">
        <f t="shared" ref="J49:J55" si="4">E49+F49-H49-I49</f>
        <v>0</v>
      </c>
      <c r="K49" s="123">
        <f t="shared" ref="K49:K55" si="5">C49-E49-F49</f>
        <v>0</v>
      </c>
      <c r="L49" s="178" t="s">
        <v>47</v>
      </c>
      <c r="M49" s="150"/>
    </row>
    <row r="50" spans="1:13" ht="20.25">
      <c r="A50" s="180" t="s">
        <v>663</v>
      </c>
      <c r="B50" s="181">
        <v>38615</v>
      </c>
      <c r="C50" s="126">
        <v>45</v>
      </c>
      <c r="D50" s="127">
        <v>0</v>
      </c>
      <c r="E50" s="126">
        <v>45</v>
      </c>
      <c r="F50" s="126">
        <v>0</v>
      </c>
      <c r="G50" s="127">
        <v>0</v>
      </c>
      <c r="H50" s="126">
        <v>20.499639999999999</v>
      </c>
      <c r="I50" s="126">
        <v>0</v>
      </c>
      <c r="J50" s="126">
        <f>E50+F50-H50-I50</f>
        <v>24.500360000000001</v>
      </c>
      <c r="K50" s="126">
        <f>C50-E50-F50</f>
        <v>0</v>
      </c>
      <c r="L50" s="182" t="s">
        <v>664</v>
      </c>
      <c r="M50" s="179" t="s">
        <v>1421</v>
      </c>
    </row>
    <row r="51" spans="1:13" ht="20.25" hidden="1">
      <c r="A51" s="175" t="s">
        <v>1050</v>
      </c>
      <c r="B51" s="176">
        <v>38666</v>
      </c>
      <c r="C51" s="123">
        <v>100</v>
      </c>
      <c r="D51" s="124">
        <v>0</v>
      </c>
      <c r="E51" s="123">
        <v>100</v>
      </c>
      <c r="F51" s="123">
        <v>0</v>
      </c>
      <c r="G51" s="124">
        <v>0</v>
      </c>
      <c r="H51" s="123">
        <v>100</v>
      </c>
      <c r="I51" s="123">
        <v>0</v>
      </c>
      <c r="J51" s="123">
        <f t="shared" si="4"/>
        <v>0</v>
      </c>
      <c r="K51" s="123">
        <f t="shared" si="5"/>
        <v>0</v>
      </c>
      <c r="L51" s="178" t="s">
        <v>47</v>
      </c>
      <c r="M51" s="150"/>
    </row>
    <row r="52" spans="1:13" ht="20.25" hidden="1">
      <c r="A52" s="175" t="s">
        <v>1045</v>
      </c>
      <c r="B52" s="176">
        <v>38772</v>
      </c>
      <c r="C52" s="123">
        <v>50</v>
      </c>
      <c r="D52" s="124">
        <v>0</v>
      </c>
      <c r="E52" s="123">
        <v>30</v>
      </c>
      <c r="F52" s="123">
        <v>0</v>
      </c>
      <c r="G52" s="124">
        <v>0</v>
      </c>
      <c r="H52" s="123">
        <v>30</v>
      </c>
      <c r="I52" s="123">
        <v>0</v>
      </c>
      <c r="J52" s="123">
        <f t="shared" si="4"/>
        <v>0</v>
      </c>
      <c r="K52" s="123">
        <f t="shared" si="5"/>
        <v>20</v>
      </c>
      <c r="L52" s="178" t="s">
        <v>47</v>
      </c>
      <c r="M52" s="150"/>
    </row>
    <row r="53" spans="1:13" ht="20.25" hidden="1">
      <c r="A53" s="175" t="s">
        <v>1049</v>
      </c>
      <c r="B53" s="176">
        <v>38848</v>
      </c>
      <c r="C53" s="123">
        <v>200</v>
      </c>
      <c r="D53" s="124">
        <v>0</v>
      </c>
      <c r="E53" s="123">
        <v>200</v>
      </c>
      <c r="F53" s="123">
        <v>0</v>
      </c>
      <c r="G53" s="124">
        <v>0</v>
      </c>
      <c r="H53" s="123">
        <v>200</v>
      </c>
      <c r="I53" s="123">
        <v>0</v>
      </c>
      <c r="J53" s="123">
        <f t="shared" si="4"/>
        <v>0</v>
      </c>
      <c r="K53" s="123">
        <f t="shared" si="5"/>
        <v>0</v>
      </c>
      <c r="L53" s="178" t="s">
        <v>47</v>
      </c>
      <c r="M53" s="150"/>
    </row>
    <row r="54" spans="1:13" ht="20.25" hidden="1">
      <c r="A54" s="175" t="s">
        <v>172</v>
      </c>
      <c r="B54" s="176">
        <v>38848</v>
      </c>
      <c r="C54" s="123">
        <v>300</v>
      </c>
      <c r="D54" s="124">
        <v>0</v>
      </c>
      <c r="E54" s="123">
        <v>300</v>
      </c>
      <c r="F54" s="123">
        <v>0</v>
      </c>
      <c r="G54" s="124">
        <v>0</v>
      </c>
      <c r="H54" s="123">
        <v>300</v>
      </c>
      <c r="I54" s="123">
        <v>0</v>
      </c>
      <c r="J54" s="123">
        <f t="shared" si="4"/>
        <v>0</v>
      </c>
      <c r="K54" s="123">
        <f t="shared" si="5"/>
        <v>0</v>
      </c>
      <c r="L54" s="178" t="s">
        <v>47</v>
      </c>
      <c r="M54" s="150"/>
    </row>
    <row r="55" spans="1:13" ht="20.25" hidden="1">
      <c r="A55" s="175" t="s">
        <v>325</v>
      </c>
      <c r="B55" s="176">
        <v>39650</v>
      </c>
      <c r="C55" s="123">
        <v>300</v>
      </c>
      <c r="D55" s="124">
        <v>0</v>
      </c>
      <c r="E55" s="123">
        <v>300</v>
      </c>
      <c r="F55" s="123">
        <v>0</v>
      </c>
      <c r="G55" s="124">
        <v>0</v>
      </c>
      <c r="H55" s="123">
        <v>300</v>
      </c>
      <c r="I55" s="123">
        <v>0</v>
      </c>
      <c r="J55" s="123">
        <f t="shared" si="4"/>
        <v>0</v>
      </c>
      <c r="K55" s="123">
        <f t="shared" si="5"/>
        <v>0</v>
      </c>
      <c r="L55" s="178" t="s">
        <v>47</v>
      </c>
      <c r="M55" s="150"/>
    </row>
    <row r="56" spans="1:13" ht="21" thickBot="1">
      <c r="A56" s="156" t="s">
        <v>608</v>
      </c>
      <c r="B56" s="183">
        <f>COUNTA(B7:B55)</f>
        <v>49</v>
      </c>
      <c r="C56" s="139">
        <f t="shared" ref="C56:J56" si="6">SUM(C7:C55)</f>
        <v>7131</v>
      </c>
      <c r="D56" s="140">
        <f t="shared" si="6"/>
        <v>0</v>
      </c>
      <c r="E56" s="139">
        <f t="shared" si="6"/>
        <v>6615.9715699999997</v>
      </c>
      <c r="F56" s="139">
        <f t="shared" si="6"/>
        <v>0</v>
      </c>
      <c r="G56" s="140">
        <f t="shared" si="6"/>
        <v>0</v>
      </c>
      <c r="H56" s="139">
        <f t="shared" si="6"/>
        <v>6155.9489299999996</v>
      </c>
      <c r="I56" s="139">
        <f t="shared" si="6"/>
        <v>0</v>
      </c>
      <c r="J56" s="139">
        <f t="shared" si="6"/>
        <v>393.36374000000001</v>
      </c>
      <c r="K56" s="139">
        <f>SUM(K7:K55)</f>
        <v>515.02843000000007</v>
      </c>
      <c r="L56" s="184"/>
      <c r="M56" s="185"/>
    </row>
  </sheetData>
  <autoFilter ref="A6:M56">
    <filterColumn colId="9">
      <filters>
        <filter val="25"/>
        <filter val="294"/>
        <filter val="393"/>
        <filter val="75"/>
      </filters>
    </filterColumn>
  </autoFilter>
  <mergeCells count="11">
    <mergeCell ref="A1:B1"/>
    <mergeCell ref="M5:M6"/>
    <mergeCell ref="A5:A6"/>
    <mergeCell ref="B5:B6"/>
    <mergeCell ref="C5:C6"/>
    <mergeCell ref="D5:D6"/>
    <mergeCell ref="L5:L6"/>
    <mergeCell ref="E5:G5"/>
    <mergeCell ref="H5:I5"/>
    <mergeCell ref="J5:J6"/>
    <mergeCell ref="K5:K6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47" orientation="landscape" r:id="rId1"/>
  <headerFooter alignWithMargins="0">
    <oddFooter>&amp;P페이지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9" tint="0.39997558519241921"/>
  </sheetPr>
  <dimension ref="A1:K200"/>
  <sheetViews>
    <sheetView view="pageBreakPreview" zoomScale="85" zoomScaleSheetLayoutView="85" workbookViewId="0">
      <pane ySplit="4" topLeftCell="A5" activePane="bottomLeft" state="frozen"/>
      <selection activeCell="K21" sqref="K21"/>
      <selection pane="bottomLeft" activeCell="D189" sqref="D189"/>
    </sheetView>
  </sheetViews>
  <sheetFormatPr defaultRowHeight="13.5"/>
  <cols>
    <col min="1" max="1" width="25.6640625" bestFit="1" customWidth="1"/>
    <col min="2" max="2" width="13.77734375" bestFit="1" customWidth="1"/>
    <col min="3" max="4" width="15.6640625" bestFit="1" customWidth="1"/>
    <col min="5" max="5" width="9.33203125" bestFit="1" customWidth="1"/>
    <col min="6" max="6" width="15.6640625" bestFit="1" customWidth="1"/>
    <col min="7" max="7" width="9.33203125" bestFit="1" customWidth="1"/>
    <col min="8" max="8" width="13.77734375" bestFit="1" customWidth="1"/>
    <col min="9" max="9" width="11" bestFit="1" customWidth="1"/>
    <col min="10" max="10" width="16.6640625" bestFit="1" customWidth="1"/>
    <col min="11" max="11" width="44.33203125" bestFit="1" customWidth="1"/>
    <col min="12" max="12" width="46.109375" customWidth="1"/>
    <col min="13" max="13" width="82.21875" customWidth="1"/>
    <col min="15" max="15" width="7.77734375" bestFit="1" customWidth="1"/>
  </cols>
  <sheetData>
    <row r="1" spans="1:11" ht="26.25">
      <c r="A1" s="389" t="s">
        <v>667</v>
      </c>
      <c r="B1" s="389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1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8" t="s">
        <v>609</v>
      </c>
    </row>
    <row r="3" spans="1:11" ht="20.25">
      <c r="A3" s="253" t="s">
        <v>52</v>
      </c>
      <c r="B3" s="254" t="s">
        <v>657</v>
      </c>
      <c r="C3" s="254" t="s">
        <v>658</v>
      </c>
      <c r="D3" s="254" t="s">
        <v>3</v>
      </c>
      <c r="E3" s="254"/>
      <c r="F3" s="254" t="s">
        <v>30</v>
      </c>
      <c r="G3" s="254"/>
      <c r="H3" s="254" t="s">
        <v>44</v>
      </c>
      <c r="I3" s="254" t="s">
        <v>4</v>
      </c>
      <c r="J3" s="254" t="s">
        <v>668</v>
      </c>
      <c r="K3" s="276" t="s">
        <v>50</v>
      </c>
    </row>
    <row r="4" spans="1:11" ht="21" thickBot="1">
      <c r="A4" s="267"/>
      <c r="B4" s="268"/>
      <c r="C4" s="268"/>
      <c r="D4" s="154" t="s">
        <v>1438</v>
      </c>
      <c r="E4" s="154" t="s">
        <v>1440</v>
      </c>
      <c r="F4" s="154" t="s">
        <v>1438</v>
      </c>
      <c r="G4" s="154" t="s">
        <v>1440</v>
      </c>
      <c r="H4" s="268"/>
      <c r="I4" s="268"/>
      <c r="J4" s="268"/>
      <c r="K4" s="280"/>
    </row>
    <row r="5" spans="1:11" ht="21" hidden="1" thickTop="1">
      <c r="A5" s="175" t="s">
        <v>1061</v>
      </c>
      <c r="B5" s="186">
        <v>37699</v>
      </c>
      <c r="C5" s="123">
        <v>600</v>
      </c>
      <c r="D5" s="123">
        <v>600</v>
      </c>
      <c r="E5" s="123">
        <v>0</v>
      </c>
      <c r="F5" s="123">
        <v>600</v>
      </c>
      <c r="G5" s="123">
        <v>0</v>
      </c>
      <c r="H5" s="123">
        <f t="shared" ref="H5:H10" si="0">D5+E5-F5-G5</f>
        <v>0</v>
      </c>
      <c r="I5" s="123">
        <f t="shared" ref="I5:I10" si="1">C5-D5-E5</f>
        <v>0</v>
      </c>
      <c r="J5" s="186" t="s">
        <v>1062</v>
      </c>
      <c r="K5" s="150"/>
    </row>
    <row r="6" spans="1:11" ht="21" hidden="1" thickTop="1">
      <c r="A6" s="175" t="s">
        <v>1046</v>
      </c>
      <c r="B6" s="186">
        <v>37700</v>
      </c>
      <c r="C6" s="123">
        <v>180</v>
      </c>
      <c r="D6" s="123">
        <v>180</v>
      </c>
      <c r="E6" s="123">
        <v>0</v>
      </c>
      <c r="F6" s="123">
        <v>180</v>
      </c>
      <c r="G6" s="123">
        <v>0</v>
      </c>
      <c r="H6" s="123">
        <f t="shared" si="0"/>
        <v>0</v>
      </c>
      <c r="I6" s="123">
        <f t="shared" si="1"/>
        <v>0</v>
      </c>
      <c r="J6" s="176" t="s">
        <v>47</v>
      </c>
      <c r="K6" s="150"/>
    </row>
    <row r="7" spans="1:11" ht="21" hidden="1" thickTop="1">
      <c r="A7" s="175" t="s">
        <v>1041</v>
      </c>
      <c r="B7" s="186">
        <v>37721</v>
      </c>
      <c r="C7" s="123">
        <v>350</v>
      </c>
      <c r="D7" s="123">
        <v>100</v>
      </c>
      <c r="E7" s="123">
        <v>0</v>
      </c>
      <c r="F7" s="123">
        <v>100</v>
      </c>
      <c r="G7" s="123">
        <v>0</v>
      </c>
      <c r="H7" s="123">
        <f t="shared" si="0"/>
        <v>0</v>
      </c>
      <c r="I7" s="123">
        <f t="shared" si="1"/>
        <v>250</v>
      </c>
      <c r="J7" s="176" t="s">
        <v>47</v>
      </c>
      <c r="K7" s="150"/>
    </row>
    <row r="8" spans="1:11" ht="21" hidden="1" thickTop="1">
      <c r="A8" s="175" t="s">
        <v>331</v>
      </c>
      <c r="B8" s="186">
        <v>37770</v>
      </c>
      <c r="C8" s="123">
        <v>150</v>
      </c>
      <c r="D8" s="123">
        <v>150</v>
      </c>
      <c r="E8" s="123">
        <v>0</v>
      </c>
      <c r="F8" s="123">
        <v>150</v>
      </c>
      <c r="G8" s="123">
        <v>0</v>
      </c>
      <c r="H8" s="123">
        <f t="shared" si="0"/>
        <v>0</v>
      </c>
      <c r="I8" s="123">
        <f t="shared" si="1"/>
        <v>0</v>
      </c>
      <c r="J8" s="176" t="s">
        <v>47</v>
      </c>
      <c r="K8" s="150"/>
    </row>
    <row r="9" spans="1:11" ht="21" hidden="1" thickTop="1">
      <c r="A9" s="175" t="s">
        <v>1063</v>
      </c>
      <c r="B9" s="186">
        <v>37770</v>
      </c>
      <c r="C9" s="123">
        <v>840</v>
      </c>
      <c r="D9" s="123">
        <v>840</v>
      </c>
      <c r="E9" s="123">
        <v>0</v>
      </c>
      <c r="F9" s="123">
        <v>840</v>
      </c>
      <c r="G9" s="123">
        <v>0</v>
      </c>
      <c r="H9" s="123">
        <f t="shared" si="0"/>
        <v>0</v>
      </c>
      <c r="I9" s="123">
        <f t="shared" si="1"/>
        <v>0</v>
      </c>
      <c r="J9" s="176" t="s">
        <v>47</v>
      </c>
      <c r="K9" s="150"/>
    </row>
    <row r="10" spans="1:11" ht="21" hidden="1" thickTop="1">
      <c r="A10" s="175" t="s">
        <v>1045</v>
      </c>
      <c r="B10" s="186">
        <v>37798</v>
      </c>
      <c r="C10" s="123">
        <v>90</v>
      </c>
      <c r="D10" s="123">
        <v>90</v>
      </c>
      <c r="E10" s="123">
        <v>0</v>
      </c>
      <c r="F10" s="123">
        <v>90</v>
      </c>
      <c r="G10" s="123">
        <v>0</v>
      </c>
      <c r="H10" s="123">
        <f t="shared" si="0"/>
        <v>0</v>
      </c>
      <c r="I10" s="123">
        <f t="shared" si="1"/>
        <v>0</v>
      </c>
      <c r="J10" s="176" t="s">
        <v>47</v>
      </c>
      <c r="K10" s="150"/>
    </row>
    <row r="11" spans="1:11" ht="21" hidden="1" thickTop="1">
      <c r="A11" s="175" t="s">
        <v>1064</v>
      </c>
      <c r="B11" s="186">
        <v>37809</v>
      </c>
      <c r="C11" s="123">
        <v>1000</v>
      </c>
      <c r="D11" s="123">
        <v>1000</v>
      </c>
      <c r="E11" s="123">
        <v>0</v>
      </c>
      <c r="F11" s="123">
        <v>1000</v>
      </c>
      <c r="G11" s="123">
        <v>0</v>
      </c>
      <c r="H11" s="123">
        <f t="shared" ref="H11:H33" si="2">D11+E11-F11-G11</f>
        <v>0</v>
      </c>
      <c r="I11" s="123">
        <f t="shared" ref="I11:I33" si="3">C11-D11-E11</f>
        <v>0</v>
      </c>
      <c r="J11" s="176" t="s">
        <v>47</v>
      </c>
      <c r="K11" s="150"/>
    </row>
    <row r="12" spans="1:11" ht="21" hidden="1" thickTop="1">
      <c r="A12" s="175" t="s">
        <v>1065</v>
      </c>
      <c r="B12" s="186">
        <v>37820</v>
      </c>
      <c r="C12" s="123">
        <v>984</v>
      </c>
      <c r="D12" s="123">
        <v>984</v>
      </c>
      <c r="E12" s="123">
        <v>0</v>
      </c>
      <c r="F12" s="123">
        <v>984</v>
      </c>
      <c r="G12" s="123">
        <v>0</v>
      </c>
      <c r="H12" s="123">
        <f t="shared" si="2"/>
        <v>0</v>
      </c>
      <c r="I12" s="123">
        <f t="shared" si="3"/>
        <v>0</v>
      </c>
      <c r="J12" s="176" t="s">
        <v>47</v>
      </c>
      <c r="K12" s="150"/>
    </row>
    <row r="13" spans="1:11" ht="21" hidden="1" thickTop="1">
      <c r="A13" s="175" t="s">
        <v>1066</v>
      </c>
      <c r="B13" s="186">
        <v>37833</v>
      </c>
      <c r="C13" s="123">
        <v>130</v>
      </c>
      <c r="D13" s="123">
        <v>130</v>
      </c>
      <c r="E13" s="123">
        <v>0</v>
      </c>
      <c r="F13" s="123">
        <v>130</v>
      </c>
      <c r="G13" s="123">
        <v>0</v>
      </c>
      <c r="H13" s="123">
        <f t="shared" si="2"/>
        <v>0</v>
      </c>
      <c r="I13" s="123">
        <f t="shared" si="3"/>
        <v>0</v>
      </c>
      <c r="J13" s="176" t="s">
        <v>47</v>
      </c>
      <c r="K13" s="150"/>
    </row>
    <row r="14" spans="1:11" ht="21" hidden="1" thickTop="1">
      <c r="A14" s="175" t="s">
        <v>471</v>
      </c>
      <c r="B14" s="186">
        <v>37858</v>
      </c>
      <c r="C14" s="123">
        <v>80</v>
      </c>
      <c r="D14" s="123">
        <v>80</v>
      </c>
      <c r="E14" s="123">
        <v>0</v>
      </c>
      <c r="F14" s="123">
        <v>80</v>
      </c>
      <c r="G14" s="123">
        <v>0</v>
      </c>
      <c r="H14" s="123">
        <f t="shared" si="2"/>
        <v>0</v>
      </c>
      <c r="I14" s="123">
        <f t="shared" si="3"/>
        <v>0</v>
      </c>
      <c r="J14" s="176" t="s">
        <v>47</v>
      </c>
      <c r="K14" s="150"/>
    </row>
    <row r="15" spans="1:11" ht="21" hidden="1" thickTop="1">
      <c r="A15" s="175" t="s">
        <v>1067</v>
      </c>
      <c r="B15" s="186">
        <v>37870</v>
      </c>
      <c r="C15" s="123">
        <v>1000</v>
      </c>
      <c r="D15" s="123">
        <v>1000</v>
      </c>
      <c r="E15" s="123">
        <v>0</v>
      </c>
      <c r="F15" s="123">
        <v>1000</v>
      </c>
      <c r="G15" s="123">
        <v>0</v>
      </c>
      <c r="H15" s="123">
        <f t="shared" si="2"/>
        <v>0</v>
      </c>
      <c r="I15" s="123">
        <f t="shared" si="3"/>
        <v>0</v>
      </c>
      <c r="J15" s="176" t="s">
        <v>47</v>
      </c>
      <c r="K15" s="150"/>
    </row>
    <row r="16" spans="1:11" ht="21" hidden="1" thickTop="1">
      <c r="A16" s="175" t="s">
        <v>1046</v>
      </c>
      <c r="B16" s="186">
        <v>37888</v>
      </c>
      <c r="C16" s="123">
        <v>180</v>
      </c>
      <c r="D16" s="123">
        <v>180</v>
      </c>
      <c r="E16" s="123">
        <v>0</v>
      </c>
      <c r="F16" s="123">
        <v>180</v>
      </c>
      <c r="G16" s="123">
        <v>0</v>
      </c>
      <c r="H16" s="123">
        <f t="shared" si="2"/>
        <v>0</v>
      </c>
      <c r="I16" s="123">
        <f t="shared" si="3"/>
        <v>0</v>
      </c>
      <c r="J16" s="176" t="s">
        <v>47</v>
      </c>
      <c r="K16" s="150"/>
    </row>
    <row r="17" spans="1:11" ht="21" hidden="1" thickTop="1">
      <c r="A17" s="175" t="s">
        <v>1043</v>
      </c>
      <c r="B17" s="186">
        <v>37890</v>
      </c>
      <c r="C17" s="123">
        <v>320</v>
      </c>
      <c r="D17" s="123">
        <v>320</v>
      </c>
      <c r="E17" s="123">
        <v>0</v>
      </c>
      <c r="F17" s="123">
        <v>320</v>
      </c>
      <c r="G17" s="123">
        <v>0</v>
      </c>
      <c r="H17" s="123">
        <f t="shared" si="2"/>
        <v>0</v>
      </c>
      <c r="I17" s="123">
        <f t="shared" si="3"/>
        <v>0</v>
      </c>
      <c r="J17" s="176" t="s">
        <v>47</v>
      </c>
      <c r="K17" s="150"/>
    </row>
    <row r="18" spans="1:11" ht="21" hidden="1" thickTop="1">
      <c r="A18" s="175" t="s">
        <v>1041</v>
      </c>
      <c r="B18" s="186">
        <v>37908</v>
      </c>
      <c r="C18" s="123">
        <v>100</v>
      </c>
      <c r="D18" s="123">
        <v>100</v>
      </c>
      <c r="E18" s="123">
        <v>0</v>
      </c>
      <c r="F18" s="123">
        <v>100</v>
      </c>
      <c r="G18" s="123">
        <v>0</v>
      </c>
      <c r="H18" s="123">
        <f t="shared" si="2"/>
        <v>0</v>
      </c>
      <c r="I18" s="123">
        <f t="shared" si="3"/>
        <v>0</v>
      </c>
      <c r="J18" s="176" t="s">
        <v>47</v>
      </c>
      <c r="K18" s="150"/>
    </row>
    <row r="19" spans="1:11" ht="21" hidden="1" thickTop="1">
      <c r="A19" s="175" t="s">
        <v>358</v>
      </c>
      <c r="B19" s="186">
        <v>37953</v>
      </c>
      <c r="C19" s="123">
        <v>200</v>
      </c>
      <c r="D19" s="123">
        <v>200</v>
      </c>
      <c r="E19" s="123">
        <v>0</v>
      </c>
      <c r="F19" s="123">
        <v>200</v>
      </c>
      <c r="G19" s="123">
        <v>0</v>
      </c>
      <c r="H19" s="123">
        <f t="shared" si="2"/>
        <v>0</v>
      </c>
      <c r="I19" s="123">
        <f t="shared" si="3"/>
        <v>0</v>
      </c>
      <c r="J19" s="176" t="s">
        <v>47</v>
      </c>
      <c r="K19" s="150"/>
    </row>
    <row r="20" spans="1:11" ht="21" hidden="1" thickTop="1">
      <c r="A20" s="175" t="s">
        <v>1063</v>
      </c>
      <c r="B20" s="186">
        <v>37957</v>
      </c>
      <c r="C20" s="123">
        <v>840</v>
      </c>
      <c r="D20" s="123">
        <v>840</v>
      </c>
      <c r="E20" s="123">
        <v>0</v>
      </c>
      <c r="F20" s="123">
        <v>186.42517000000001</v>
      </c>
      <c r="G20" s="123">
        <v>0</v>
      </c>
      <c r="H20" s="123">
        <v>0</v>
      </c>
      <c r="I20" s="123">
        <f t="shared" si="3"/>
        <v>0</v>
      </c>
      <c r="J20" s="176" t="s">
        <v>47</v>
      </c>
      <c r="K20" s="179" t="s">
        <v>1418</v>
      </c>
    </row>
    <row r="21" spans="1:11" ht="21" hidden="1" thickTop="1">
      <c r="A21" s="175" t="s">
        <v>325</v>
      </c>
      <c r="B21" s="186">
        <v>37984</v>
      </c>
      <c r="C21" s="123">
        <v>30</v>
      </c>
      <c r="D21" s="123">
        <v>30</v>
      </c>
      <c r="E21" s="123">
        <v>0</v>
      </c>
      <c r="F21" s="123">
        <v>30</v>
      </c>
      <c r="G21" s="123">
        <v>0</v>
      </c>
      <c r="H21" s="123">
        <f t="shared" si="2"/>
        <v>0</v>
      </c>
      <c r="I21" s="123">
        <f t="shared" si="3"/>
        <v>0</v>
      </c>
      <c r="J21" s="176" t="s">
        <v>47</v>
      </c>
      <c r="K21" s="150"/>
    </row>
    <row r="22" spans="1:11" ht="21" hidden="1" thickTop="1">
      <c r="A22" s="175" t="s">
        <v>1051</v>
      </c>
      <c r="B22" s="186">
        <v>38035</v>
      </c>
      <c r="C22" s="123">
        <v>100</v>
      </c>
      <c r="D22" s="123">
        <v>100</v>
      </c>
      <c r="E22" s="123">
        <v>0</v>
      </c>
      <c r="F22" s="123">
        <v>100</v>
      </c>
      <c r="G22" s="123">
        <v>0</v>
      </c>
      <c r="H22" s="123">
        <f t="shared" si="2"/>
        <v>0</v>
      </c>
      <c r="I22" s="123">
        <f t="shared" si="3"/>
        <v>0</v>
      </c>
      <c r="J22" s="176" t="s">
        <v>47</v>
      </c>
      <c r="K22" s="150"/>
    </row>
    <row r="23" spans="1:11" ht="21" hidden="1" thickTop="1">
      <c r="A23" s="175" t="s">
        <v>206</v>
      </c>
      <c r="B23" s="186">
        <v>38042</v>
      </c>
      <c r="C23" s="123">
        <v>180</v>
      </c>
      <c r="D23" s="123">
        <v>180</v>
      </c>
      <c r="E23" s="123">
        <v>0</v>
      </c>
      <c r="F23" s="123">
        <v>180</v>
      </c>
      <c r="G23" s="123">
        <v>0</v>
      </c>
      <c r="H23" s="123">
        <f t="shared" si="2"/>
        <v>0</v>
      </c>
      <c r="I23" s="123">
        <f t="shared" si="3"/>
        <v>0</v>
      </c>
      <c r="J23" s="176" t="s">
        <v>47</v>
      </c>
      <c r="K23" s="150"/>
    </row>
    <row r="24" spans="1:11" ht="21" hidden="1" thickTop="1">
      <c r="A24" s="175" t="s">
        <v>471</v>
      </c>
      <c r="B24" s="186">
        <v>38043</v>
      </c>
      <c r="C24" s="123">
        <v>230</v>
      </c>
      <c r="D24" s="123">
        <v>230</v>
      </c>
      <c r="E24" s="123">
        <v>0</v>
      </c>
      <c r="F24" s="123">
        <v>178.5</v>
      </c>
      <c r="G24" s="123">
        <v>0</v>
      </c>
      <c r="H24" s="123">
        <v>0</v>
      </c>
      <c r="I24" s="123">
        <f t="shared" si="3"/>
        <v>0</v>
      </c>
      <c r="J24" s="176" t="s">
        <v>47</v>
      </c>
      <c r="K24" s="179" t="s">
        <v>1418</v>
      </c>
    </row>
    <row r="25" spans="1:11" ht="21" hidden="1" thickTop="1">
      <c r="A25" s="175" t="s">
        <v>379</v>
      </c>
      <c r="B25" s="186">
        <v>38043</v>
      </c>
      <c r="C25" s="123">
        <v>60</v>
      </c>
      <c r="D25" s="123">
        <v>60</v>
      </c>
      <c r="E25" s="123">
        <v>0</v>
      </c>
      <c r="F25" s="123">
        <v>60</v>
      </c>
      <c r="G25" s="123">
        <v>0</v>
      </c>
      <c r="H25" s="123">
        <f t="shared" si="2"/>
        <v>0</v>
      </c>
      <c r="I25" s="123">
        <f t="shared" si="3"/>
        <v>0</v>
      </c>
      <c r="J25" s="176" t="s">
        <v>47</v>
      </c>
      <c r="K25" s="150"/>
    </row>
    <row r="26" spans="1:11" ht="21" hidden="1" thickTop="1">
      <c r="A26" s="175" t="s">
        <v>206</v>
      </c>
      <c r="B26" s="186">
        <v>38055</v>
      </c>
      <c r="C26" s="123">
        <v>50</v>
      </c>
      <c r="D26" s="123">
        <v>50</v>
      </c>
      <c r="E26" s="123">
        <v>0</v>
      </c>
      <c r="F26" s="123">
        <v>50</v>
      </c>
      <c r="G26" s="123">
        <v>0</v>
      </c>
      <c r="H26" s="123">
        <f t="shared" si="2"/>
        <v>0</v>
      </c>
      <c r="I26" s="123">
        <f t="shared" si="3"/>
        <v>0</v>
      </c>
      <c r="J26" s="176" t="s">
        <v>47</v>
      </c>
      <c r="K26" s="150"/>
    </row>
    <row r="27" spans="1:11" ht="21" hidden="1" thickTop="1">
      <c r="A27" s="175" t="s">
        <v>1057</v>
      </c>
      <c r="B27" s="186">
        <v>38058</v>
      </c>
      <c r="C27" s="123">
        <v>200</v>
      </c>
      <c r="D27" s="123">
        <v>200</v>
      </c>
      <c r="E27" s="123">
        <v>0</v>
      </c>
      <c r="F27" s="123">
        <v>200</v>
      </c>
      <c r="G27" s="123">
        <v>0</v>
      </c>
      <c r="H27" s="123">
        <f t="shared" si="2"/>
        <v>0</v>
      </c>
      <c r="I27" s="123">
        <f t="shared" si="3"/>
        <v>0</v>
      </c>
      <c r="J27" s="176" t="s">
        <v>47</v>
      </c>
      <c r="K27" s="150"/>
    </row>
    <row r="28" spans="1:11" ht="21" hidden="1" thickTop="1">
      <c r="A28" s="175" t="s">
        <v>1046</v>
      </c>
      <c r="B28" s="186">
        <v>38071</v>
      </c>
      <c r="C28" s="123">
        <v>180</v>
      </c>
      <c r="D28" s="123">
        <v>180</v>
      </c>
      <c r="E28" s="123">
        <v>0</v>
      </c>
      <c r="F28" s="123">
        <v>180</v>
      </c>
      <c r="G28" s="123">
        <v>0</v>
      </c>
      <c r="H28" s="123">
        <f t="shared" si="2"/>
        <v>0</v>
      </c>
      <c r="I28" s="123">
        <f t="shared" si="3"/>
        <v>0</v>
      </c>
      <c r="J28" s="176" t="s">
        <v>47</v>
      </c>
      <c r="K28" s="150"/>
    </row>
    <row r="29" spans="1:11" ht="21" hidden="1" thickTop="1">
      <c r="A29" s="175" t="s">
        <v>1049</v>
      </c>
      <c r="B29" s="186">
        <v>38076</v>
      </c>
      <c r="C29" s="123">
        <v>200</v>
      </c>
      <c r="D29" s="123">
        <v>200</v>
      </c>
      <c r="E29" s="123">
        <v>0</v>
      </c>
      <c r="F29" s="123">
        <v>200</v>
      </c>
      <c r="G29" s="123">
        <v>0</v>
      </c>
      <c r="H29" s="123">
        <f t="shared" si="2"/>
        <v>0</v>
      </c>
      <c r="I29" s="123">
        <f t="shared" si="3"/>
        <v>0</v>
      </c>
      <c r="J29" s="176" t="s">
        <v>47</v>
      </c>
      <c r="K29" s="150"/>
    </row>
    <row r="30" spans="1:11" ht="21" hidden="1" thickTop="1">
      <c r="A30" s="175" t="s">
        <v>1049</v>
      </c>
      <c r="B30" s="186">
        <v>38127</v>
      </c>
      <c r="C30" s="123">
        <v>200</v>
      </c>
      <c r="D30" s="123">
        <v>200</v>
      </c>
      <c r="E30" s="123">
        <v>0</v>
      </c>
      <c r="F30" s="123">
        <v>200</v>
      </c>
      <c r="G30" s="123">
        <v>0</v>
      </c>
      <c r="H30" s="123">
        <f t="shared" si="2"/>
        <v>0</v>
      </c>
      <c r="I30" s="123">
        <f t="shared" si="3"/>
        <v>0</v>
      </c>
      <c r="J30" s="176" t="s">
        <v>47</v>
      </c>
      <c r="K30" s="150"/>
    </row>
    <row r="31" spans="1:11" ht="21" hidden="1" thickTop="1">
      <c r="A31" s="175" t="s">
        <v>1068</v>
      </c>
      <c r="B31" s="186">
        <v>38084</v>
      </c>
      <c r="C31" s="123">
        <v>100</v>
      </c>
      <c r="D31" s="123">
        <v>100</v>
      </c>
      <c r="E31" s="123">
        <v>0</v>
      </c>
      <c r="F31" s="123">
        <v>15</v>
      </c>
      <c r="G31" s="123">
        <v>0</v>
      </c>
      <c r="H31" s="123">
        <v>0</v>
      </c>
      <c r="I31" s="123">
        <f t="shared" si="3"/>
        <v>0</v>
      </c>
      <c r="J31" s="176" t="s">
        <v>47</v>
      </c>
      <c r="K31" s="179" t="s">
        <v>1419</v>
      </c>
    </row>
    <row r="32" spans="1:11" ht="21" hidden="1" thickTop="1">
      <c r="A32" s="175" t="s">
        <v>1061</v>
      </c>
      <c r="B32" s="186">
        <v>38090</v>
      </c>
      <c r="C32" s="123">
        <v>200</v>
      </c>
      <c r="D32" s="123">
        <v>200</v>
      </c>
      <c r="E32" s="123">
        <v>0</v>
      </c>
      <c r="F32" s="123">
        <v>200</v>
      </c>
      <c r="G32" s="123">
        <v>0</v>
      </c>
      <c r="H32" s="123">
        <f t="shared" si="2"/>
        <v>0</v>
      </c>
      <c r="I32" s="123">
        <f t="shared" si="3"/>
        <v>0</v>
      </c>
      <c r="J32" s="176" t="s">
        <v>47</v>
      </c>
      <c r="K32" s="150"/>
    </row>
    <row r="33" spans="1:11" ht="21" hidden="1" thickTop="1">
      <c r="A33" s="175" t="s">
        <v>1068</v>
      </c>
      <c r="B33" s="186">
        <v>38090</v>
      </c>
      <c r="C33" s="123">
        <v>50</v>
      </c>
      <c r="D33" s="123">
        <v>50</v>
      </c>
      <c r="E33" s="123">
        <v>0</v>
      </c>
      <c r="F33" s="123">
        <v>50</v>
      </c>
      <c r="G33" s="123">
        <v>0</v>
      </c>
      <c r="H33" s="123">
        <f t="shared" si="2"/>
        <v>0</v>
      </c>
      <c r="I33" s="123">
        <f t="shared" si="3"/>
        <v>0</v>
      </c>
      <c r="J33" s="176" t="s">
        <v>47</v>
      </c>
      <c r="K33" s="150"/>
    </row>
    <row r="34" spans="1:11" ht="21" hidden="1" thickTop="1">
      <c r="A34" s="175" t="s">
        <v>1069</v>
      </c>
      <c r="B34" s="186">
        <v>38093</v>
      </c>
      <c r="C34" s="123">
        <v>70</v>
      </c>
      <c r="D34" s="123">
        <v>70</v>
      </c>
      <c r="E34" s="123">
        <v>0</v>
      </c>
      <c r="F34" s="123">
        <v>0</v>
      </c>
      <c r="G34" s="123">
        <v>0</v>
      </c>
      <c r="H34" s="123">
        <v>0</v>
      </c>
      <c r="I34" s="123">
        <f t="shared" ref="I34:I66" si="4">C34-D34-E34</f>
        <v>0</v>
      </c>
      <c r="J34" s="176" t="s">
        <v>47</v>
      </c>
      <c r="K34" s="179" t="s">
        <v>1419</v>
      </c>
    </row>
    <row r="35" spans="1:11" ht="21" hidden="1" thickTop="1">
      <c r="A35" s="175" t="s">
        <v>1041</v>
      </c>
      <c r="B35" s="186">
        <v>38093</v>
      </c>
      <c r="C35" s="123">
        <v>90</v>
      </c>
      <c r="D35" s="123">
        <v>90</v>
      </c>
      <c r="E35" s="123">
        <v>0</v>
      </c>
      <c r="F35" s="123">
        <v>90</v>
      </c>
      <c r="G35" s="123">
        <v>0</v>
      </c>
      <c r="H35" s="123">
        <f t="shared" ref="H35:H66" si="5">D35+E35-F35-G35</f>
        <v>0</v>
      </c>
      <c r="I35" s="123">
        <f t="shared" si="4"/>
        <v>0</v>
      </c>
      <c r="J35" s="176" t="s">
        <v>47</v>
      </c>
      <c r="K35" s="150"/>
    </row>
    <row r="36" spans="1:11" ht="21" hidden="1" thickTop="1">
      <c r="A36" s="175" t="s">
        <v>82</v>
      </c>
      <c r="B36" s="186">
        <v>38097</v>
      </c>
      <c r="C36" s="123">
        <v>100</v>
      </c>
      <c r="D36" s="123">
        <v>100</v>
      </c>
      <c r="E36" s="123">
        <v>0</v>
      </c>
      <c r="F36" s="123">
        <v>100</v>
      </c>
      <c r="G36" s="123">
        <v>0</v>
      </c>
      <c r="H36" s="123">
        <f t="shared" si="5"/>
        <v>0</v>
      </c>
      <c r="I36" s="123">
        <f t="shared" si="4"/>
        <v>0</v>
      </c>
      <c r="J36" s="176" t="s">
        <v>47</v>
      </c>
      <c r="K36" s="150"/>
    </row>
    <row r="37" spans="1:11" ht="21" hidden="1" thickTop="1">
      <c r="A37" s="175" t="s">
        <v>344</v>
      </c>
      <c r="B37" s="186">
        <v>38105</v>
      </c>
      <c r="C37" s="123">
        <v>100</v>
      </c>
      <c r="D37" s="123">
        <v>100</v>
      </c>
      <c r="E37" s="123">
        <v>0</v>
      </c>
      <c r="F37" s="123">
        <v>100</v>
      </c>
      <c r="G37" s="123">
        <v>0</v>
      </c>
      <c r="H37" s="123">
        <f t="shared" si="5"/>
        <v>0</v>
      </c>
      <c r="I37" s="123">
        <f t="shared" si="4"/>
        <v>0</v>
      </c>
      <c r="J37" s="176" t="s">
        <v>47</v>
      </c>
      <c r="K37" s="150"/>
    </row>
    <row r="38" spans="1:11" ht="21" hidden="1" thickTop="1">
      <c r="A38" s="175" t="s">
        <v>360</v>
      </c>
      <c r="B38" s="186">
        <v>38105</v>
      </c>
      <c r="C38" s="123">
        <v>100</v>
      </c>
      <c r="D38" s="123">
        <v>100</v>
      </c>
      <c r="E38" s="123">
        <v>0</v>
      </c>
      <c r="F38" s="123">
        <v>100</v>
      </c>
      <c r="G38" s="123">
        <v>0</v>
      </c>
      <c r="H38" s="123">
        <f t="shared" si="5"/>
        <v>0</v>
      </c>
      <c r="I38" s="123">
        <f t="shared" si="4"/>
        <v>0</v>
      </c>
      <c r="J38" s="176" t="s">
        <v>47</v>
      </c>
      <c r="K38" s="150"/>
    </row>
    <row r="39" spans="1:11" ht="21" hidden="1" thickTop="1">
      <c r="A39" s="175" t="s">
        <v>1070</v>
      </c>
      <c r="B39" s="186">
        <v>38110</v>
      </c>
      <c r="C39" s="123">
        <v>100</v>
      </c>
      <c r="D39" s="123">
        <v>100</v>
      </c>
      <c r="E39" s="123">
        <v>0</v>
      </c>
      <c r="F39" s="123">
        <v>100</v>
      </c>
      <c r="G39" s="123">
        <v>0</v>
      </c>
      <c r="H39" s="123">
        <f t="shared" si="5"/>
        <v>0</v>
      </c>
      <c r="I39" s="123">
        <f t="shared" si="4"/>
        <v>0</v>
      </c>
      <c r="J39" s="176" t="s">
        <v>47</v>
      </c>
      <c r="K39" s="150"/>
    </row>
    <row r="40" spans="1:11" ht="21" hidden="1" thickTop="1">
      <c r="A40" s="175" t="s">
        <v>1070</v>
      </c>
      <c r="B40" s="186">
        <v>38294</v>
      </c>
      <c r="C40" s="123">
        <v>100</v>
      </c>
      <c r="D40" s="123">
        <v>100</v>
      </c>
      <c r="E40" s="123">
        <v>0</v>
      </c>
      <c r="F40" s="123">
        <v>0</v>
      </c>
      <c r="G40" s="123">
        <v>0</v>
      </c>
      <c r="H40" s="123">
        <v>0</v>
      </c>
      <c r="I40" s="123">
        <f t="shared" si="4"/>
        <v>0</v>
      </c>
      <c r="J40" s="176" t="s">
        <v>47</v>
      </c>
      <c r="K40" s="179" t="s">
        <v>1418</v>
      </c>
    </row>
    <row r="41" spans="1:11" ht="21" hidden="1" thickTop="1">
      <c r="A41" s="175" t="s">
        <v>1050</v>
      </c>
      <c r="B41" s="186">
        <v>38117</v>
      </c>
      <c r="C41" s="123">
        <v>100</v>
      </c>
      <c r="D41" s="123">
        <v>100</v>
      </c>
      <c r="E41" s="123">
        <v>0</v>
      </c>
      <c r="F41" s="123">
        <v>100</v>
      </c>
      <c r="G41" s="123">
        <v>0</v>
      </c>
      <c r="H41" s="123">
        <f t="shared" si="5"/>
        <v>0</v>
      </c>
      <c r="I41" s="123">
        <f t="shared" si="4"/>
        <v>0</v>
      </c>
      <c r="J41" s="176" t="s">
        <v>47</v>
      </c>
      <c r="K41" s="150"/>
    </row>
    <row r="42" spans="1:11" ht="21" hidden="1" thickTop="1">
      <c r="A42" s="175" t="s">
        <v>1050</v>
      </c>
      <c r="B42" s="186">
        <v>38301</v>
      </c>
      <c r="C42" s="123">
        <v>100</v>
      </c>
      <c r="D42" s="123">
        <v>100</v>
      </c>
      <c r="E42" s="123">
        <v>0</v>
      </c>
      <c r="F42" s="123">
        <v>100</v>
      </c>
      <c r="G42" s="123">
        <v>0</v>
      </c>
      <c r="H42" s="123">
        <f t="shared" si="5"/>
        <v>0</v>
      </c>
      <c r="I42" s="123">
        <f t="shared" si="4"/>
        <v>0</v>
      </c>
      <c r="J42" s="176" t="s">
        <v>47</v>
      </c>
      <c r="K42" s="150"/>
    </row>
    <row r="43" spans="1:11" ht="21" hidden="1" thickTop="1">
      <c r="A43" s="175" t="s">
        <v>1061</v>
      </c>
      <c r="B43" s="186">
        <v>38117</v>
      </c>
      <c r="C43" s="123">
        <v>200</v>
      </c>
      <c r="D43" s="123">
        <v>200</v>
      </c>
      <c r="E43" s="123">
        <v>0</v>
      </c>
      <c r="F43" s="123">
        <v>200</v>
      </c>
      <c r="G43" s="123">
        <v>0</v>
      </c>
      <c r="H43" s="123">
        <f t="shared" si="5"/>
        <v>0</v>
      </c>
      <c r="I43" s="123">
        <f t="shared" si="4"/>
        <v>0</v>
      </c>
      <c r="J43" s="176" t="s">
        <v>47</v>
      </c>
      <c r="K43" s="150"/>
    </row>
    <row r="44" spans="1:11" ht="21" hidden="1" thickTop="1">
      <c r="A44" s="175" t="s">
        <v>172</v>
      </c>
      <c r="B44" s="186">
        <v>38117</v>
      </c>
      <c r="C44" s="123">
        <v>300</v>
      </c>
      <c r="D44" s="123">
        <v>300</v>
      </c>
      <c r="E44" s="123">
        <v>0</v>
      </c>
      <c r="F44" s="123">
        <v>300</v>
      </c>
      <c r="G44" s="123">
        <v>0</v>
      </c>
      <c r="H44" s="123">
        <f t="shared" si="5"/>
        <v>0</v>
      </c>
      <c r="I44" s="123">
        <f t="shared" si="4"/>
        <v>0</v>
      </c>
      <c r="J44" s="176" t="s">
        <v>47</v>
      </c>
      <c r="K44" s="150"/>
    </row>
    <row r="45" spans="1:11" ht="21" hidden="1" thickTop="1">
      <c r="A45" s="175" t="s">
        <v>172</v>
      </c>
      <c r="B45" s="186">
        <v>38301</v>
      </c>
      <c r="C45" s="123">
        <v>300</v>
      </c>
      <c r="D45" s="123">
        <v>300</v>
      </c>
      <c r="E45" s="123">
        <v>0</v>
      </c>
      <c r="F45" s="123">
        <v>300</v>
      </c>
      <c r="G45" s="123">
        <v>0</v>
      </c>
      <c r="H45" s="123">
        <f t="shared" si="5"/>
        <v>0</v>
      </c>
      <c r="I45" s="123">
        <f t="shared" si="4"/>
        <v>0</v>
      </c>
      <c r="J45" s="176" t="s">
        <v>47</v>
      </c>
      <c r="K45" s="150"/>
    </row>
    <row r="46" spans="1:11" ht="21" hidden="1" thickTop="1">
      <c r="A46" s="175" t="s">
        <v>1051</v>
      </c>
      <c r="B46" s="186">
        <v>38118</v>
      </c>
      <c r="C46" s="123">
        <v>100</v>
      </c>
      <c r="D46" s="123">
        <v>100</v>
      </c>
      <c r="E46" s="123">
        <v>0</v>
      </c>
      <c r="F46" s="123">
        <v>100</v>
      </c>
      <c r="G46" s="123">
        <v>0</v>
      </c>
      <c r="H46" s="123">
        <f t="shared" si="5"/>
        <v>0</v>
      </c>
      <c r="I46" s="123">
        <f t="shared" si="4"/>
        <v>0</v>
      </c>
      <c r="J46" s="176" t="s">
        <v>47</v>
      </c>
      <c r="K46" s="150"/>
    </row>
    <row r="47" spans="1:11" ht="21" hidden="1" thickTop="1">
      <c r="A47" s="175" t="s">
        <v>1051</v>
      </c>
      <c r="B47" s="186">
        <v>38301</v>
      </c>
      <c r="C47" s="123">
        <v>100</v>
      </c>
      <c r="D47" s="123">
        <v>100</v>
      </c>
      <c r="E47" s="123">
        <v>0</v>
      </c>
      <c r="F47" s="123">
        <v>100</v>
      </c>
      <c r="G47" s="123">
        <v>0</v>
      </c>
      <c r="H47" s="123">
        <f t="shared" si="5"/>
        <v>0</v>
      </c>
      <c r="I47" s="123">
        <f t="shared" si="4"/>
        <v>0</v>
      </c>
      <c r="J47" s="176" t="s">
        <v>47</v>
      </c>
      <c r="K47" s="150"/>
    </row>
    <row r="48" spans="1:11" ht="21" hidden="1" thickTop="1">
      <c r="A48" s="175" t="s">
        <v>1071</v>
      </c>
      <c r="B48" s="186">
        <v>38128</v>
      </c>
      <c r="C48" s="123">
        <v>200</v>
      </c>
      <c r="D48" s="123">
        <v>200</v>
      </c>
      <c r="E48" s="123">
        <v>0</v>
      </c>
      <c r="F48" s="123">
        <v>0</v>
      </c>
      <c r="G48" s="123">
        <v>0</v>
      </c>
      <c r="H48" s="123">
        <v>0</v>
      </c>
      <c r="I48" s="123">
        <f t="shared" si="4"/>
        <v>0</v>
      </c>
      <c r="J48" s="176" t="s">
        <v>47</v>
      </c>
      <c r="K48" s="179" t="s">
        <v>1418</v>
      </c>
    </row>
    <row r="49" spans="1:11" ht="21" hidden="1" thickTop="1">
      <c r="A49" s="175" t="s">
        <v>331</v>
      </c>
      <c r="B49" s="186">
        <v>38142</v>
      </c>
      <c r="C49" s="123">
        <v>150</v>
      </c>
      <c r="D49" s="123">
        <v>150</v>
      </c>
      <c r="E49" s="123">
        <v>0</v>
      </c>
      <c r="F49" s="123">
        <v>150</v>
      </c>
      <c r="G49" s="123">
        <v>0</v>
      </c>
      <c r="H49" s="123">
        <f t="shared" si="5"/>
        <v>0</v>
      </c>
      <c r="I49" s="123">
        <f t="shared" si="4"/>
        <v>0</v>
      </c>
      <c r="J49" s="176" t="s">
        <v>47</v>
      </c>
      <c r="K49" s="150"/>
    </row>
    <row r="50" spans="1:11" ht="21" hidden="1" thickTop="1">
      <c r="A50" s="175" t="s">
        <v>436</v>
      </c>
      <c r="B50" s="186">
        <v>38149</v>
      </c>
      <c r="C50" s="123">
        <v>150</v>
      </c>
      <c r="D50" s="123">
        <v>150</v>
      </c>
      <c r="E50" s="123">
        <v>0</v>
      </c>
      <c r="F50" s="123">
        <v>150</v>
      </c>
      <c r="G50" s="123">
        <v>0</v>
      </c>
      <c r="H50" s="123">
        <f t="shared" si="5"/>
        <v>0</v>
      </c>
      <c r="I50" s="123">
        <f t="shared" si="4"/>
        <v>0</v>
      </c>
      <c r="J50" s="176" t="s">
        <v>47</v>
      </c>
      <c r="K50" s="150"/>
    </row>
    <row r="51" spans="1:11" ht="21" hidden="1" thickTop="1">
      <c r="A51" s="175" t="s">
        <v>410</v>
      </c>
      <c r="B51" s="186">
        <v>38156</v>
      </c>
      <c r="C51" s="123">
        <v>700</v>
      </c>
      <c r="D51" s="123">
        <v>700</v>
      </c>
      <c r="E51" s="123">
        <v>0</v>
      </c>
      <c r="F51" s="123">
        <v>700</v>
      </c>
      <c r="G51" s="123">
        <v>0</v>
      </c>
      <c r="H51" s="123">
        <f t="shared" si="5"/>
        <v>0</v>
      </c>
      <c r="I51" s="123">
        <f t="shared" si="4"/>
        <v>0</v>
      </c>
      <c r="J51" s="176" t="s">
        <v>47</v>
      </c>
      <c r="K51" s="150"/>
    </row>
    <row r="52" spans="1:11" ht="21" hidden="1" thickTop="1">
      <c r="A52" s="175" t="s">
        <v>1045</v>
      </c>
      <c r="B52" s="186">
        <v>38166</v>
      </c>
      <c r="C52" s="123">
        <v>90</v>
      </c>
      <c r="D52" s="123">
        <v>90</v>
      </c>
      <c r="E52" s="123">
        <v>0</v>
      </c>
      <c r="F52" s="123">
        <v>90</v>
      </c>
      <c r="G52" s="123">
        <v>0</v>
      </c>
      <c r="H52" s="123">
        <f t="shared" si="5"/>
        <v>0</v>
      </c>
      <c r="I52" s="123">
        <f t="shared" si="4"/>
        <v>0</v>
      </c>
      <c r="J52" s="176" t="s">
        <v>47</v>
      </c>
      <c r="K52" s="150"/>
    </row>
    <row r="53" spans="1:11" ht="21" hidden="1" thickTop="1">
      <c r="A53" s="175" t="s">
        <v>1053</v>
      </c>
      <c r="B53" s="186">
        <v>38166</v>
      </c>
      <c r="C53" s="123">
        <v>50</v>
      </c>
      <c r="D53" s="123">
        <v>50</v>
      </c>
      <c r="E53" s="123">
        <v>0</v>
      </c>
      <c r="F53" s="123">
        <v>50</v>
      </c>
      <c r="G53" s="123">
        <v>0</v>
      </c>
      <c r="H53" s="123">
        <f t="shared" si="5"/>
        <v>0</v>
      </c>
      <c r="I53" s="123">
        <f t="shared" si="4"/>
        <v>0</v>
      </c>
      <c r="J53" s="176" t="s">
        <v>47</v>
      </c>
      <c r="K53" s="150"/>
    </row>
    <row r="54" spans="1:11" ht="21" hidden="1" thickTop="1">
      <c r="A54" s="175" t="s">
        <v>1072</v>
      </c>
      <c r="B54" s="186">
        <v>38166</v>
      </c>
      <c r="C54" s="123">
        <v>35</v>
      </c>
      <c r="D54" s="123">
        <v>35</v>
      </c>
      <c r="E54" s="123">
        <v>0</v>
      </c>
      <c r="F54" s="123">
        <v>0</v>
      </c>
      <c r="G54" s="123">
        <v>0</v>
      </c>
      <c r="H54" s="123">
        <v>0</v>
      </c>
      <c r="I54" s="123">
        <f t="shared" si="4"/>
        <v>0</v>
      </c>
      <c r="J54" s="176" t="s">
        <v>47</v>
      </c>
      <c r="K54" s="179" t="s">
        <v>1419</v>
      </c>
    </row>
    <row r="55" spans="1:11" ht="21" hidden="1" thickTop="1">
      <c r="A55" s="175" t="s">
        <v>1064</v>
      </c>
      <c r="B55" s="186">
        <v>38176</v>
      </c>
      <c r="C55" s="123">
        <v>1000</v>
      </c>
      <c r="D55" s="123">
        <v>1000</v>
      </c>
      <c r="E55" s="123">
        <v>0</v>
      </c>
      <c r="F55" s="123">
        <v>1000</v>
      </c>
      <c r="G55" s="123">
        <v>0</v>
      </c>
      <c r="H55" s="123">
        <f t="shared" si="5"/>
        <v>0</v>
      </c>
      <c r="I55" s="123">
        <f t="shared" si="4"/>
        <v>0</v>
      </c>
      <c r="J55" s="176" t="s">
        <v>47</v>
      </c>
      <c r="K55" s="150"/>
    </row>
    <row r="56" spans="1:11" ht="21" hidden="1" thickTop="1">
      <c r="A56" s="175" t="s">
        <v>1065</v>
      </c>
      <c r="B56" s="186">
        <v>38191</v>
      </c>
      <c r="C56" s="123">
        <v>984</v>
      </c>
      <c r="D56" s="123">
        <v>984</v>
      </c>
      <c r="E56" s="123">
        <v>0</v>
      </c>
      <c r="F56" s="123">
        <v>984</v>
      </c>
      <c r="G56" s="123">
        <v>0</v>
      </c>
      <c r="H56" s="123">
        <f t="shared" si="5"/>
        <v>0</v>
      </c>
      <c r="I56" s="123">
        <f t="shared" si="4"/>
        <v>0</v>
      </c>
      <c r="J56" s="176" t="s">
        <v>47</v>
      </c>
      <c r="K56" s="150"/>
    </row>
    <row r="57" spans="1:11" ht="21" hidden="1" thickTop="1">
      <c r="A57" s="175" t="s">
        <v>325</v>
      </c>
      <c r="B57" s="186">
        <v>38195</v>
      </c>
      <c r="C57" s="123">
        <v>360</v>
      </c>
      <c r="D57" s="123">
        <v>360</v>
      </c>
      <c r="E57" s="123">
        <v>0</v>
      </c>
      <c r="F57" s="123">
        <v>360</v>
      </c>
      <c r="G57" s="123">
        <v>0</v>
      </c>
      <c r="H57" s="123">
        <f t="shared" si="5"/>
        <v>0</v>
      </c>
      <c r="I57" s="123">
        <f t="shared" si="4"/>
        <v>0</v>
      </c>
      <c r="J57" s="176" t="s">
        <v>47</v>
      </c>
      <c r="K57" s="150"/>
    </row>
    <row r="58" spans="1:11" ht="21" hidden="1" thickTop="1">
      <c r="A58" s="175" t="s">
        <v>1046</v>
      </c>
      <c r="B58" s="186">
        <v>38205</v>
      </c>
      <c r="C58" s="123">
        <v>170</v>
      </c>
      <c r="D58" s="123">
        <v>170</v>
      </c>
      <c r="E58" s="123">
        <v>0</v>
      </c>
      <c r="F58" s="123">
        <v>170</v>
      </c>
      <c r="G58" s="123">
        <v>0</v>
      </c>
      <c r="H58" s="123">
        <f t="shared" si="5"/>
        <v>0</v>
      </c>
      <c r="I58" s="123">
        <f t="shared" si="4"/>
        <v>0</v>
      </c>
      <c r="J58" s="176" t="s">
        <v>47</v>
      </c>
      <c r="K58" s="150"/>
    </row>
    <row r="59" spans="1:11" ht="21" hidden="1" thickTop="1">
      <c r="A59" s="175" t="s">
        <v>407</v>
      </c>
      <c r="B59" s="186">
        <v>38217</v>
      </c>
      <c r="C59" s="123">
        <v>200</v>
      </c>
      <c r="D59" s="123">
        <v>200</v>
      </c>
      <c r="E59" s="123">
        <v>0</v>
      </c>
      <c r="F59" s="123">
        <v>200</v>
      </c>
      <c r="G59" s="123">
        <v>0</v>
      </c>
      <c r="H59" s="123">
        <f t="shared" si="5"/>
        <v>0</v>
      </c>
      <c r="I59" s="123">
        <f t="shared" si="4"/>
        <v>0</v>
      </c>
      <c r="J59" s="176" t="s">
        <v>47</v>
      </c>
      <c r="K59" s="150"/>
    </row>
    <row r="60" spans="1:11" ht="21" hidden="1" thickTop="1">
      <c r="A60" s="175" t="s">
        <v>311</v>
      </c>
      <c r="B60" s="186">
        <v>38230</v>
      </c>
      <c r="C60" s="123">
        <v>130</v>
      </c>
      <c r="D60" s="123">
        <v>130</v>
      </c>
      <c r="E60" s="123">
        <v>0</v>
      </c>
      <c r="F60" s="123">
        <v>130</v>
      </c>
      <c r="G60" s="123">
        <v>0</v>
      </c>
      <c r="H60" s="123">
        <f t="shared" si="5"/>
        <v>0</v>
      </c>
      <c r="I60" s="123">
        <f t="shared" si="4"/>
        <v>0</v>
      </c>
      <c r="J60" s="176" t="s">
        <v>47</v>
      </c>
      <c r="K60" s="150"/>
    </row>
    <row r="61" spans="1:11" ht="21" hidden="1" thickTop="1">
      <c r="A61" s="175" t="s">
        <v>1057</v>
      </c>
      <c r="B61" s="186">
        <v>38246</v>
      </c>
      <c r="C61" s="123">
        <v>200</v>
      </c>
      <c r="D61" s="123">
        <v>200</v>
      </c>
      <c r="E61" s="123">
        <v>0</v>
      </c>
      <c r="F61" s="123">
        <v>200</v>
      </c>
      <c r="G61" s="123">
        <v>0</v>
      </c>
      <c r="H61" s="123">
        <f t="shared" si="5"/>
        <v>0</v>
      </c>
      <c r="I61" s="123">
        <f t="shared" si="4"/>
        <v>0</v>
      </c>
      <c r="J61" s="176" t="s">
        <v>47</v>
      </c>
      <c r="K61" s="150"/>
    </row>
    <row r="62" spans="1:11" ht="21" hidden="1" thickTop="1">
      <c r="A62" s="175" t="s">
        <v>1049</v>
      </c>
      <c r="B62" s="186">
        <v>38254</v>
      </c>
      <c r="C62" s="123">
        <v>180</v>
      </c>
      <c r="D62" s="123">
        <v>180</v>
      </c>
      <c r="E62" s="123">
        <v>0</v>
      </c>
      <c r="F62" s="123">
        <v>180</v>
      </c>
      <c r="G62" s="123">
        <v>0</v>
      </c>
      <c r="H62" s="123">
        <f t="shared" si="5"/>
        <v>0</v>
      </c>
      <c r="I62" s="123">
        <f t="shared" si="4"/>
        <v>0</v>
      </c>
      <c r="J62" s="176" t="s">
        <v>47</v>
      </c>
      <c r="K62" s="150"/>
    </row>
    <row r="63" spans="1:11" ht="21" hidden="1" thickTop="1">
      <c r="A63" s="175" t="s">
        <v>1068</v>
      </c>
      <c r="B63" s="186">
        <v>38272</v>
      </c>
      <c r="C63" s="123">
        <v>40</v>
      </c>
      <c r="D63" s="123">
        <v>40</v>
      </c>
      <c r="E63" s="123">
        <v>0</v>
      </c>
      <c r="F63" s="123">
        <v>0</v>
      </c>
      <c r="G63" s="123">
        <v>0</v>
      </c>
      <c r="H63" s="123">
        <v>0</v>
      </c>
      <c r="I63" s="123">
        <f t="shared" si="4"/>
        <v>0</v>
      </c>
      <c r="J63" s="176" t="s">
        <v>47</v>
      </c>
      <c r="K63" s="179" t="s">
        <v>1419</v>
      </c>
    </row>
    <row r="64" spans="1:11" ht="21" hidden="1" thickTop="1">
      <c r="A64" s="175" t="s">
        <v>1064</v>
      </c>
      <c r="B64" s="186">
        <v>38275</v>
      </c>
      <c r="C64" s="123">
        <v>1950</v>
      </c>
      <c r="D64" s="123">
        <v>1950</v>
      </c>
      <c r="E64" s="123">
        <v>0</v>
      </c>
      <c r="F64" s="123">
        <v>1950</v>
      </c>
      <c r="G64" s="123">
        <v>0</v>
      </c>
      <c r="H64" s="123">
        <f t="shared" si="5"/>
        <v>0</v>
      </c>
      <c r="I64" s="123">
        <f t="shared" si="4"/>
        <v>0</v>
      </c>
      <c r="J64" s="176" t="s">
        <v>47</v>
      </c>
      <c r="K64" s="150"/>
    </row>
    <row r="65" spans="1:11" ht="21" hidden="1" thickTop="1">
      <c r="A65" s="175" t="s">
        <v>1041</v>
      </c>
      <c r="B65" s="186">
        <v>38275</v>
      </c>
      <c r="C65" s="123">
        <v>80</v>
      </c>
      <c r="D65" s="123">
        <v>80</v>
      </c>
      <c r="E65" s="123">
        <v>0</v>
      </c>
      <c r="F65" s="123">
        <v>80</v>
      </c>
      <c r="G65" s="123">
        <v>0</v>
      </c>
      <c r="H65" s="123">
        <f t="shared" si="5"/>
        <v>0</v>
      </c>
      <c r="I65" s="123">
        <f t="shared" si="4"/>
        <v>0</v>
      </c>
      <c r="J65" s="176" t="s">
        <v>47</v>
      </c>
      <c r="K65" s="150"/>
    </row>
    <row r="66" spans="1:11" ht="21" hidden="1" thickTop="1">
      <c r="A66" s="175" t="s">
        <v>82</v>
      </c>
      <c r="B66" s="186">
        <v>38279</v>
      </c>
      <c r="C66" s="123">
        <v>100</v>
      </c>
      <c r="D66" s="123">
        <v>100</v>
      </c>
      <c r="E66" s="123">
        <v>0</v>
      </c>
      <c r="F66" s="123">
        <v>100</v>
      </c>
      <c r="G66" s="123">
        <v>0</v>
      </c>
      <c r="H66" s="123">
        <f t="shared" si="5"/>
        <v>0</v>
      </c>
      <c r="I66" s="123">
        <f t="shared" si="4"/>
        <v>0</v>
      </c>
      <c r="J66" s="176" t="s">
        <v>47</v>
      </c>
      <c r="K66" s="150"/>
    </row>
    <row r="67" spans="1:11" ht="21" hidden="1" thickTop="1">
      <c r="A67" s="175" t="s">
        <v>311</v>
      </c>
      <c r="B67" s="186">
        <v>38282</v>
      </c>
      <c r="C67" s="123">
        <v>500</v>
      </c>
      <c r="D67" s="123">
        <v>500</v>
      </c>
      <c r="E67" s="123">
        <v>0</v>
      </c>
      <c r="F67" s="123">
        <v>500</v>
      </c>
      <c r="G67" s="123">
        <v>0</v>
      </c>
      <c r="H67" s="123">
        <f t="shared" ref="H67:H83" si="6">D67+E67-F67-G67</f>
        <v>0</v>
      </c>
      <c r="I67" s="123">
        <f t="shared" ref="I67:I83" si="7">C67-D67-E67</f>
        <v>0</v>
      </c>
      <c r="J67" s="176" t="s">
        <v>47</v>
      </c>
      <c r="K67" s="150"/>
    </row>
    <row r="68" spans="1:11" ht="21" hidden="1" thickTop="1">
      <c r="A68" s="175" t="s">
        <v>358</v>
      </c>
      <c r="B68" s="186">
        <v>38316</v>
      </c>
      <c r="C68" s="123">
        <v>200</v>
      </c>
      <c r="D68" s="123">
        <v>200</v>
      </c>
      <c r="E68" s="123">
        <v>0</v>
      </c>
      <c r="F68" s="123">
        <v>200</v>
      </c>
      <c r="G68" s="123">
        <v>0</v>
      </c>
      <c r="H68" s="123">
        <f t="shared" si="6"/>
        <v>0</v>
      </c>
      <c r="I68" s="123">
        <f t="shared" si="7"/>
        <v>0</v>
      </c>
      <c r="J68" s="176" t="s">
        <v>47</v>
      </c>
      <c r="K68" s="150"/>
    </row>
    <row r="69" spans="1:11" ht="21" hidden="1" thickTop="1">
      <c r="A69" s="175" t="s">
        <v>436</v>
      </c>
      <c r="B69" s="186">
        <v>38330</v>
      </c>
      <c r="C69" s="123">
        <v>150</v>
      </c>
      <c r="D69" s="123">
        <v>150</v>
      </c>
      <c r="E69" s="123">
        <v>0</v>
      </c>
      <c r="F69" s="123">
        <v>150</v>
      </c>
      <c r="G69" s="123">
        <v>0</v>
      </c>
      <c r="H69" s="123">
        <f t="shared" si="6"/>
        <v>0</v>
      </c>
      <c r="I69" s="123">
        <f t="shared" si="7"/>
        <v>0</v>
      </c>
      <c r="J69" s="176" t="s">
        <v>47</v>
      </c>
      <c r="K69" s="150"/>
    </row>
    <row r="70" spans="1:11" ht="21" hidden="1" thickTop="1">
      <c r="A70" s="175" t="s">
        <v>1045</v>
      </c>
      <c r="B70" s="186">
        <v>38348</v>
      </c>
      <c r="C70" s="123">
        <v>70</v>
      </c>
      <c r="D70" s="123">
        <v>70</v>
      </c>
      <c r="E70" s="123">
        <v>0</v>
      </c>
      <c r="F70" s="123">
        <v>70</v>
      </c>
      <c r="G70" s="123">
        <v>0</v>
      </c>
      <c r="H70" s="123">
        <f t="shared" si="6"/>
        <v>0</v>
      </c>
      <c r="I70" s="123">
        <f t="shared" si="7"/>
        <v>0</v>
      </c>
      <c r="J70" s="176" t="s">
        <v>47</v>
      </c>
      <c r="K70" s="150"/>
    </row>
    <row r="71" spans="1:11" ht="21" hidden="1" thickTop="1">
      <c r="A71" s="175" t="s">
        <v>1053</v>
      </c>
      <c r="B71" s="186">
        <v>38348</v>
      </c>
      <c r="C71" s="123">
        <v>40</v>
      </c>
      <c r="D71" s="123">
        <v>40</v>
      </c>
      <c r="E71" s="123">
        <v>0</v>
      </c>
      <c r="F71" s="123">
        <v>40</v>
      </c>
      <c r="G71" s="123">
        <v>0</v>
      </c>
      <c r="H71" s="123">
        <f t="shared" si="6"/>
        <v>0</v>
      </c>
      <c r="I71" s="123">
        <f t="shared" si="7"/>
        <v>0</v>
      </c>
      <c r="J71" s="176" t="s">
        <v>47</v>
      </c>
      <c r="K71" s="150"/>
    </row>
    <row r="72" spans="1:11" ht="21" hidden="1" thickTop="1">
      <c r="A72" s="175" t="s">
        <v>1052</v>
      </c>
      <c r="B72" s="186">
        <v>38348</v>
      </c>
      <c r="C72" s="123">
        <v>18</v>
      </c>
      <c r="D72" s="123">
        <v>18</v>
      </c>
      <c r="E72" s="123">
        <v>0</v>
      </c>
      <c r="F72" s="123">
        <v>18</v>
      </c>
      <c r="G72" s="123">
        <v>0</v>
      </c>
      <c r="H72" s="123">
        <f t="shared" si="6"/>
        <v>0</v>
      </c>
      <c r="I72" s="123">
        <f t="shared" si="7"/>
        <v>0</v>
      </c>
      <c r="J72" s="176" t="s">
        <v>47</v>
      </c>
      <c r="K72" s="150"/>
    </row>
    <row r="73" spans="1:11" ht="21" hidden="1" thickTop="1">
      <c r="A73" s="175" t="s">
        <v>338</v>
      </c>
      <c r="B73" s="186">
        <v>38359</v>
      </c>
      <c r="C73" s="123">
        <v>240</v>
      </c>
      <c r="D73" s="123">
        <v>240</v>
      </c>
      <c r="E73" s="123">
        <v>0</v>
      </c>
      <c r="F73" s="123">
        <v>240</v>
      </c>
      <c r="G73" s="123">
        <v>0</v>
      </c>
      <c r="H73" s="123">
        <f t="shared" si="6"/>
        <v>0</v>
      </c>
      <c r="I73" s="123">
        <f t="shared" si="7"/>
        <v>0</v>
      </c>
      <c r="J73" s="176" t="s">
        <v>47</v>
      </c>
      <c r="K73" s="150"/>
    </row>
    <row r="74" spans="1:11" ht="21" hidden="1" thickTop="1">
      <c r="A74" s="175" t="s">
        <v>1055</v>
      </c>
      <c r="B74" s="186">
        <v>38372</v>
      </c>
      <c r="C74" s="123">
        <v>60</v>
      </c>
      <c r="D74" s="123">
        <v>60</v>
      </c>
      <c r="E74" s="123">
        <v>0</v>
      </c>
      <c r="F74" s="123">
        <v>0</v>
      </c>
      <c r="G74" s="123">
        <v>0</v>
      </c>
      <c r="H74" s="123">
        <v>0</v>
      </c>
      <c r="I74" s="123">
        <f t="shared" si="7"/>
        <v>0</v>
      </c>
      <c r="J74" s="176" t="s">
        <v>47</v>
      </c>
      <c r="K74" s="179" t="s">
        <v>1419</v>
      </c>
    </row>
    <row r="75" spans="1:11" ht="21" hidden="1" thickTop="1">
      <c r="A75" s="175" t="s">
        <v>1051</v>
      </c>
      <c r="B75" s="186">
        <v>38387</v>
      </c>
      <c r="C75" s="123">
        <v>100</v>
      </c>
      <c r="D75" s="123">
        <v>100</v>
      </c>
      <c r="E75" s="123">
        <v>0</v>
      </c>
      <c r="F75" s="123">
        <v>100</v>
      </c>
      <c r="G75" s="123">
        <v>0</v>
      </c>
      <c r="H75" s="123">
        <f t="shared" si="6"/>
        <v>0</v>
      </c>
      <c r="I75" s="123">
        <f t="shared" si="7"/>
        <v>0</v>
      </c>
      <c r="J75" s="176" t="s">
        <v>47</v>
      </c>
      <c r="K75" s="150"/>
    </row>
    <row r="76" spans="1:11" ht="21" hidden="1" thickTop="1">
      <c r="A76" s="175" t="s">
        <v>407</v>
      </c>
      <c r="B76" s="186">
        <v>38401</v>
      </c>
      <c r="C76" s="123">
        <v>50</v>
      </c>
      <c r="D76" s="123">
        <v>50</v>
      </c>
      <c r="E76" s="123">
        <v>0</v>
      </c>
      <c r="F76" s="123">
        <v>50</v>
      </c>
      <c r="G76" s="123">
        <v>0</v>
      </c>
      <c r="H76" s="123">
        <f t="shared" si="6"/>
        <v>0</v>
      </c>
      <c r="I76" s="123">
        <f t="shared" si="7"/>
        <v>0</v>
      </c>
      <c r="J76" s="176" t="s">
        <v>47</v>
      </c>
      <c r="K76" s="150"/>
    </row>
    <row r="77" spans="1:11" ht="21" hidden="1" thickTop="1">
      <c r="A77" s="175" t="s">
        <v>379</v>
      </c>
      <c r="B77" s="186">
        <v>38408</v>
      </c>
      <c r="C77" s="123">
        <v>60</v>
      </c>
      <c r="D77" s="123">
        <v>60</v>
      </c>
      <c r="E77" s="123">
        <v>0</v>
      </c>
      <c r="F77" s="123">
        <v>60</v>
      </c>
      <c r="G77" s="123">
        <v>0</v>
      </c>
      <c r="H77" s="123">
        <f t="shared" si="6"/>
        <v>0</v>
      </c>
      <c r="I77" s="123">
        <f t="shared" si="7"/>
        <v>0</v>
      </c>
      <c r="J77" s="176" t="s">
        <v>47</v>
      </c>
      <c r="K77" s="150"/>
    </row>
    <row r="78" spans="1:11" ht="21" hidden="1" thickTop="1">
      <c r="A78" s="175" t="s">
        <v>206</v>
      </c>
      <c r="B78" s="186">
        <v>38408</v>
      </c>
      <c r="C78" s="123">
        <v>230</v>
      </c>
      <c r="D78" s="123">
        <v>230</v>
      </c>
      <c r="E78" s="123">
        <v>0</v>
      </c>
      <c r="F78" s="123">
        <v>230</v>
      </c>
      <c r="G78" s="123">
        <v>0</v>
      </c>
      <c r="H78" s="123">
        <f t="shared" si="6"/>
        <v>0</v>
      </c>
      <c r="I78" s="123">
        <f t="shared" si="7"/>
        <v>0</v>
      </c>
      <c r="J78" s="176" t="s">
        <v>47</v>
      </c>
      <c r="K78" s="150"/>
    </row>
    <row r="79" spans="1:11" ht="21" hidden="1" thickTop="1">
      <c r="A79" s="175" t="s">
        <v>311</v>
      </c>
      <c r="B79" s="186">
        <v>38408</v>
      </c>
      <c r="C79" s="123">
        <v>630</v>
      </c>
      <c r="D79" s="123">
        <v>630</v>
      </c>
      <c r="E79" s="123">
        <v>0</v>
      </c>
      <c r="F79" s="123">
        <v>630</v>
      </c>
      <c r="G79" s="123">
        <v>0</v>
      </c>
      <c r="H79" s="123">
        <f t="shared" si="6"/>
        <v>0</v>
      </c>
      <c r="I79" s="123">
        <f t="shared" si="7"/>
        <v>0</v>
      </c>
      <c r="J79" s="176" t="s">
        <v>47</v>
      </c>
      <c r="K79" s="150"/>
    </row>
    <row r="80" spans="1:11" ht="21" hidden="1" thickTop="1">
      <c r="A80" s="175" t="s">
        <v>1057</v>
      </c>
      <c r="B80" s="186">
        <v>38427</v>
      </c>
      <c r="C80" s="123">
        <v>130</v>
      </c>
      <c r="D80" s="123">
        <v>130</v>
      </c>
      <c r="E80" s="123">
        <v>0</v>
      </c>
      <c r="F80" s="123">
        <v>130</v>
      </c>
      <c r="G80" s="123">
        <v>0</v>
      </c>
      <c r="H80" s="123">
        <f t="shared" si="6"/>
        <v>0</v>
      </c>
      <c r="I80" s="123">
        <f t="shared" si="7"/>
        <v>0</v>
      </c>
      <c r="J80" s="176" t="s">
        <v>47</v>
      </c>
      <c r="K80" s="150"/>
    </row>
    <row r="81" spans="1:11" ht="21" hidden="1" thickTop="1">
      <c r="A81" s="175" t="s">
        <v>1046</v>
      </c>
      <c r="B81" s="186">
        <v>38432</v>
      </c>
      <c r="C81" s="123">
        <v>350</v>
      </c>
      <c r="D81" s="123">
        <v>350</v>
      </c>
      <c r="E81" s="123">
        <v>0</v>
      </c>
      <c r="F81" s="123">
        <v>350</v>
      </c>
      <c r="G81" s="123">
        <v>0</v>
      </c>
      <c r="H81" s="123">
        <f t="shared" si="6"/>
        <v>0</v>
      </c>
      <c r="I81" s="123">
        <f t="shared" si="7"/>
        <v>0</v>
      </c>
      <c r="J81" s="176" t="s">
        <v>47</v>
      </c>
      <c r="K81" s="150"/>
    </row>
    <row r="82" spans="1:11" ht="21" hidden="1" thickTop="1">
      <c r="A82" s="175" t="s">
        <v>421</v>
      </c>
      <c r="B82" s="186">
        <v>38436</v>
      </c>
      <c r="C82" s="123">
        <v>40</v>
      </c>
      <c r="D82" s="123">
        <v>40</v>
      </c>
      <c r="E82" s="123">
        <v>0</v>
      </c>
      <c r="F82" s="123">
        <v>32</v>
      </c>
      <c r="G82" s="123">
        <v>0</v>
      </c>
      <c r="H82" s="123">
        <v>0</v>
      </c>
      <c r="I82" s="123">
        <f t="shared" si="7"/>
        <v>0</v>
      </c>
      <c r="J82" s="176" t="s">
        <v>47</v>
      </c>
      <c r="K82" s="179" t="s">
        <v>1418</v>
      </c>
    </row>
    <row r="83" spans="1:11" ht="21" hidden="1" thickTop="1">
      <c r="A83" s="175" t="s">
        <v>1061</v>
      </c>
      <c r="B83" s="186">
        <v>38456</v>
      </c>
      <c r="C83" s="123">
        <v>400</v>
      </c>
      <c r="D83" s="123">
        <v>400</v>
      </c>
      <c r="E83" s="123">
        <v>0</v>
      </c>
      <c r="F83" s="123">
        <v>400</v>
      </c>
      <c r="G83" s="123">
        <v>0</v>
      </c>
      <c r="H83" s="123">
        <f t="shared" si="6"/>
        <v>0</v>
      </c>
      <c r="I83" s="123">
        <f t="shared" si="7"/>
        <v>0</v>
      </c>
      <c r="J83" s="176" t="s">
        <v>47</v>
      </c>
      <c r="K83" s="150"/>
    </row>
    <row r="84" spans="1:11" ht="21" hidden="1" thickTop="1">
      <c r="A84" s="175" t="s">
        <v>1041</v>
      </c>
      <c r="B84" s="186">
        <v>38456</v>
      </c>
      <c r="C84" s="123">
        <v>80</v>
      </c>
      <c r="D84" s="123">
        <v>80</v>
      </c>
      <c r="E84" s="123">
        <v>0</v>
      </c>
      <c r="F84" s="123">
        <v>80</v>
      </c>
      <c r="G84" s="123">
        <v>0</v>
      </c>
      <c r="H84" s="123">
        <f t="shared" ref="H84:H121" si="8">D84+E84-F84-G84</f>
        <v>0</v>
      </c>
      <c r="I84" s="123">
        <f t="shared" ref="I84:I121" si="9">C84-D84-E84</f>
        <v>0</v>
      </c>
      <c r="J84" s="176" t="s">
        <v>47</v>
      </c>
      <c r="K84" s="150"/>
    </row>
    <row r="85" spans="1:11" ht="21" hidden="1" thickTop="1">
      <c r="A85" s="175" t="s">
        <v>341</v>
      </c>
      <c r="B85" s="186">
        <v>38458</v>
      </c>
      <c r="C85" s="123">
        <v>600</v>
      </c>
      <c r="D85" s="123">
        <v>600</v>
      </c>
      <c r="E85" s="123">
        <v>0</v>
      </c>
      <c r="F85" s="123">
        <v>600</v>
      </c>
      <c r="G85" s="123">
        <v>0</v>
      </c>
      <c r="H85" s="123">
        <f t="shared" si="8"/>
        <v>0</v>
      </c>
      <c r="I85" s="123">
        <f t="shared" si="9"/>
        <v>0</v>
      </c>
      <c r="J85" s="176" t="s">
        <v>47</v>
      </c>
      <c r="K85" s="150"/>
    </row>
    <row r="86" spans="1:11" ht="21" hidden="1" thickTop="1">
      <c r="A86" s="175" t="s">
        <v>82</v>
      </c>
      <c r="B86" s="186">
        <v>38458</v>
      </c>
      <c r="C86" s="123">
        <v>100</v>
      </c>
      <c r="D86" s="123">
        <v>100</v>
      </c>
      <c r="E86" s="123">
        <v>0</v>
      </c>
      <c r="F86" s="123">
        <v>100</v>
      </c>
      <c r="G86" s="123">
        <v>0</v>
      </c>
      <c r="H86" s="123">
        <f t="shared" si="8"/>
        <v>0</v>
      </c>
      <c r="I86" s="123">
        <f t="shared" si="9"/>
        <v>0</v>
      </c>
      <c r="J86" s="176" t="s">
        <v>47</v>
      </c>
      <c r="K86" s="150"/>
    </row>
    <row r="87" spans="1:11" ht="21" hidden="1" thickTop="1">
      <c r="A87" s="175" t="s">
        <v>344</v>
      </c>
      <c r="B87" s="186">
        <v>38462</v>
      </c>
      <c r="C87" s="123">
        <v>200</v>
      </c>
      <c r="D87" s="123">
        <v>200</v>
      </c>
      <c r="E87" s="123">
        <v>0</v>
      </c>
      <c r="F87" s="123">
        <v>200</v>
      </c>
      <c r="G87" s="123">
        <v>0</v>
      </c>
      <c r="H87" s="123">
        <f t="shared" si="8"/>
        <v>0</v>
      </c>
      <c r="I87" s="123">
        <f t="shared" si="9"/>
        <v>0</v>
      </c>
      <c r="J87" s="176" t="s">
        <v>47</v>
      </c>
      <c r="K87" s="150"/>
    </row>
    <row r="88" spans="1:11" ht="21" hidden="1" thickTop="1">
      <c r="A88" s="175" t="s">
        <v>1050</v>
      </c>
      <c r="B88" s="186">
        <v>38482</v>
      </c>
      <c r="C88" s="123">
        <v>100</v>
      </c>
      <c r="D88" s="123">
        <v>100</v>
      </c>
      <c r="E88" s="123">
        <v>0</v>
      </c>
      <c r="F88" s="123">
        <v>100</v>
      </c>
      <c r="G88" s="123">
        <v>0</v>
      </c>
      <c r="H88" s="123">
        <f t="shared" si="8"/>
        <v>0</v>
      </c>
      <c r="I88" s="123">
        <f t="shared" si="9"/>
        <v>0</v>
      </c>
      <c r="J88" s="176" t="s">
        <v>47</v>
      </c>
      <c r="K88" s="150"/>
    </row>
    <row r="89" spans="1:11" ht="21" hidden="1" thickTop="1">
      <c r="A89" s="175" t="s">
        <v>172</v>
      </c>
      <c r="B89" s="186">
        <v>38482</v>
      </c>
      <c r="C89" s="123">
        <v>300</v>
      </c>
      <c r="D89" s="123">
        <v>300</v>
      </c>
      <c r="E89" s="123">
        <v>0</v>
      </c>
      <c r="F89" s="123">
        <v>300</v>
      </c>
      <c r="G89" s="123">
        <v>0</v>
      </c>
      <c r="H89" s="123">
        <f t="shared" si="8"/>
        <v>0</v>
      </c>
      <c r="I89" s="123">
        <f t="shared" si="9"/>
        <v>0</v>
      </c>
      <c r="J89" s="176" t="s">
        <v>47</v>
      </c>
      <c r="K89" s="150"/>
    </row>
    <row r="90" spans="1:11" ht="21" hidden="1" thickTop="1">
      <c r="A90" s="175" t="s">
        <v>1049</v>
      </c>
      <c r="B90" s="186">
        <v>38482</v>
      </c>
      <c r="C90" s="123">
        <v>200</v>
      </c>
      <c r="D90" s="123">
        <v>200</v>
      </c>
      <c r="E90" s="123">
        <v>0</v>
      </c>
      <c r="F90" s="123">
        <v>200</v>
      </c>
      <c r="G90" s="123">
        <v>0</v>
      </c>
      <c r="H90" s="123">
        <f t="shared" si="8"/>
        <v>0</v>
      </c>
      <c r="I90" s="123">
        <f t="shared" si="9"/>
        <v>0</v>
      </c>
      <c r="J90" s="176" t="s">
        <v>47</v>
      </c>
      <c r="K90" s="150"/>
    </row>
    <row r="91" spans="1:11" ht="21" hidden="1" thickTop="1">
      <c r="A91" s="175" t="s">
        <v>331</v>
      </c>
      <c r="B91" s="186">
        <v>38504</v>
      </c>
      <c r="C91" s="123">
        <v>150</v>
      </c>
      <c r="D91" s="123">
        <v>150</v>
      </c>
      <c r="E91" s="123">
        <v>0</v>
      </c>
      <c r="F91" s="123">
        <v>150</v>
      </c>
      <c r="G91" s="123">
        <v>0</v>
      </c>
      <c r="H91" s="123">
        <f t="shared" si="8"/>
        <v>0</v>
      </c>
      <c r="I91" s="123">
        <f t="shared" si="9"/>
        <v>0</v>
      </c>
      <c r="J91" s="176" t="s">
        <v>47</v>
      </c>
      <c r="K91" s="150"/>
    </row>
    <row r="92" spans="1:11" ht="21" hidden="1" thickTop="1">
      <c r="A92" s="175" t="s">
        <v>410</v>
      </c>
      <c r="B92" s="186">
        <v>38519</v>
      </c>
      <c r="C92" s="123">
        <v>700</v>
      </c>
      <c r="D92" s="123">
        <v>700</v>
      </c>
      <c r="E92" s="123">
        <v>0</v>
      </c>
      <c r="F92" s="123">
        <v>700</v>
      </c>
      <c r="G92" s="123">
        <v>0</v>
      </c>
      <c r="H92" s="123">
        <f t="shared" si="8"/>
        <v>0</v>
      </c>
      <c r="I92" s="123">
        <f t="shared" si="9"/>
        <v>0</v>
      </c>
      <c r="J92" s="176" t="s">
        <v>47</v>
      </c>
      <c r="K92" s="150"/>
    </row>
    <row r="93" spans="1:11" ht="21" hidden="1" thickTop="1">
      <c r="A93" s="175" t="s">
        <v>1053</v>
      </c>
      <c r="B93" s="186">
        <v>38531</v>
      </c>
      <c r="C93" s="123">
        <v>20</v>
      </c>
      <c r="D93" s="123">
        <v>20</v>
      </c>
      <c r="E93" s="123">
        <v>0</v>
      </c>
      <c r="F93" s="123">
        <v>20</v>
      </c>
      <c r="G93" s="123">
        <v>0</v>
      </c>
      <c r="H93" s="123">
        <f t="shared" si="8"/>
        <v>0</v>
      </c>
      <c r="I93" s="123">
        <f t="shared" si="9"/>
        <v>0</v>
      </c>
      <c r="J93" s="176" t="s">
        <v>47</v>
      </c>
      <c r="K93" s="150"/>
    </row>
    <row r="94" spans="1:11" ht="21" thickTop="1">
      <c r="A94" s="175" t="s">
        <v>1052</v>
      </c>
      <c r="B94" s="186">
        <v>38531</v>
      </c>
      <c r="C94" s="123">
        <v>15</v>
      </c>
      <c r="D94" s="123">
        <v>15</v>
      </c>
      <c r="E94" s="123">
        <v>0</v>
      </c>
      <c r="F94" s="123">
        <v>8</v>
      </c>
      <c r="G94" s="123">
        <v>0</v>
      </c>
      <c r="H94" s="123">
        <f t="shared" si="8"/>
        <v>7</v>
      </c>
      <c r="I94" s="123">
        <f t="shared" si="9"/>
        <v>0</v>
      </c>
      <c r="J94" s="181" t="s">
        <v>1423</v>
      </c>
      <c r="K94" s="151" t="s">
        <v>669</v>
      </c>
    </row>
    <row r="95" spans="1:11" ht="20.25" hidden="1">
      <c r="A95" s="175" t="s">
        <v>407</v>
      </c>
      <c r="B95" s="186">
        <v>38531</v>
      </c>
      <c r="C95" s="123">
        <v>295</v>
      </c>
      <c r="D95" s="123">
        <v>295</v>
      </c>
      <c r="E95" s="123">
        <v>0</v>
      </c>
      <c r="F95" s="123">
        <v>295</v>
      </c>
      <c r="G95" s="123">
        <v>0</v>
      </c>
      <c r="H95" s="123">
        <f t="shared" si="8"/>
        <v>0</v>
      </c>
      <c r="I95" s="123">
        <f t="shared" si="9"/>
        <v>0</v>
      </c>
      <c r="J95" s="176" t="s">
        <v>47</v>
      </c>
      <c r="K95" s="150"/>
    </row>
    <row r="96" spans="1:11" ht="20.25" hidden="1">
      <c r="A96" s="175" t="s">
        <v>1064</v>
      </c>
      <c r="B96" s="186">
        <v>38541</v>
      </c>
      <c r="C96" s="123">
        <v>700</v>
      </c>
      <c r="D96" s="123">
        <v>700</v>
      </c>
      <c r="E96" s="123">
        <v>0</v>
      </c>
      <c r="F96" s="123">
        <v>700</v>
      </c>
      <c r="G96" s="123">
        <v>0</v>
      </c>
      <c r="H96" s="123">
        <f t="shared" si="8"/>
        <v>0</v>
      </c>
      <c r="I96" s="123">
        <f t="shared" si="9"/>
        <v>0</v>
      </c>
      <c r="J96" s="176" t="s">
        <v>47</v>
      </c>
      <c r="K96" s="150"/>
    </row>
    <row r="97" spans="1:11" ht="20.25" hidden="1">
      <c r="A97" s="175" t="s">
        <v>1065</v>
      </c>
      <c r="B97" s="186">
        <v>38554</v>
      </c>
      <c r="C97" s="123">
        <v>984</v>
      </c>
      <c r="D97" s="123">
        <v>984</v>
      </c>
      <c r="E97" s="123">
        <v>0</v>
      </c>
      <c r="F97" s="123">
        <v>984</v>
      </c>
      <c r="G97" s="123">
        <v>0</v>
      </c>
      <c r="H97" s="123">
        <f t="shared" si="8"/>
        <v>0</v>
      </c>
      <c r="I97" s="123">
        <f t="shared" si="9"/>
        <v>0</v>
      </c>
      <c r="J97" s="176" t="s">
        <v>47</v>
      </c>
      <c r="K97" s="150"/>
    </row>
    <row r="98" spans="1:11" ht="20.25" hidden="1">
      <c r="A98" s="175" t="s">
        <v>1073</v>
      </c>
      <c r="B98" s="186">
        <v>38618</v>
      </c>
      <c r="C98" s="123">
        <v>100</v>
      </c>
      <c r="D98" s="123">
        <v>100</v>
      </c>
      <c r="E98" s="123">
        <v>0</v>
      </c>
      <c r="F98" s="123">
        <v>100</v>
      </c>
      <c r="G98" s="123">
        <v>0</v>
      </c>
      <c r="H98" s="123">
        <f t="shared" si="8"/>
        <v>0</v>
      </c>
      <c r="I98" s="123">
        <f t="shared" si="9"/>
        <v>0</v>
      </c>
      <c r="J98" s="176" t="s">
        <v>47</v>
      </c>
      <c r="K98" s="150"/>
    </row>
    <row r="99" spans="1:11" ht="20.25" hidden="1">
      <c r="A99" s="175" t="s">
        <v>1049</v>
      </c>
      <c r="B99" s="186">
        <v>38624</v>
      </c>
      <c r="C99" s="123">
        <v>170</v>
      </c>
      <c r="D99" s="123">
        <v>170</v>
      </c>
      <c r="E99" s="123">
        <v>0</v>
      </c>
      <c r="F99" s="123">
        <v>170</v>
      </c>
      <c r="G99" s="123">
        <v>0</v>
      </c>
      <c r="H99" s="123">
        <f t="shared" si="8"/>
        <v>0</v>
      </c>
      <c r="I99" s="123">
        <f t="shared" si="9"/>
        <v>0</v>
      </c>
      <c r="J99" s="176" t="s">
        <v>47</v>
      </c>
      <c r="K99" s="150"/>
    </row>
    <row r="100" spans="1:11" ht="20.25" hidden="1">
      <c r="A100" s="175" t="s">
        <v>1041</v>
      </c>
      <c r="B100" s="186">
        <v>38638</v>
      </c>
      <c r="C100" s="123">
        <v>60</v>
      </c>
      <c r="D100" s="123">
        <v>60</v>
      </c>
      <c r="E100" s="123">
        <v>0</v>
      </c>
      <c r="F100" s="123">
        <v>0</v>
      </c>
      <c r="G100" s="123">
        <v>0</v>
      </c>
      <c r="H100" s="123">
        <v>0</v>
      </c>
      <c r="I100" s="123">
        <f t="shared" si="9"/>
        <v>0</v>
      </c>
      <c r="J100" s="176" t="s">
        <v>47</v>
      </c>
      <c r="K100" s="179" t="s">
        <v>1418</v>
      </c>
    </row>
    <row r="101" spans="1:11" ht="20.25" hidden="1">
      <c r="A101" s="175" t="s">
        <v>1051</v>
      </c>
      <c r="B101" s="186">
        <v>38652</v>
      </c>
      <c r="C101" s="123">
        <v>100</v>
      </c>
      <c r="D101" s="123">
        <v>100</v>
      </c>
      <c r="E101" s="123">
        <v>0</v>
      </c>
      <c r="F101" s="123">
        <v>100</v>
      </c>
      <c r="G101" s="123">
        <v>0</v>
      </c>
      <c r="H101" s="123">
        <f t="shared" si="8"/>
        <v>0</v>
      </c>
      <c r="I101" s="123">
        <f t="shared" si="9"/>
        <v>0</v>
      </c>
      <c r="J101" s="176" t="s">
        <v>47</v>
      </c>
      <c r="K101" s="150"/>
    </row>
    <row r="102" spans="1:11" ht="20.25" hidden="1">
      <c r="A102" s="175" t="s">
        <v>172</v>
      </c>
      <c r="B102" s="186">
        <v>38667</v>
      </c>
      <c r="C102" s="123">
        <v>300</v>
      </c>
      <c r="D102" s="123">
        <v>300</v>
      </c>
      <c r="E102" s="123">
        <v>0</v>
      </c>
      <c r="F102" s="123">
        <v>300</v>
      </c>
      <c r="G102" s="123">
        <v>0</v>
      </c>
      <c r="H102" s="123">
        <f t="shared" si="8"/>
        <v>0</v>
      </c>
      <c r="I102" s="123">
        <f t="shared" si="9"/>
        <v>0</v>
      </c>
      <c r="J102" s="176" t="s">
        <v>47</v>
      </c>
      <c r="K102" s="150"/>
    </row>
    <row r="103" spans="1:11" ht="20.25" hidden="1">
      <c r="A103" s="175" t="s">
        <v>358</v>
      </c>
      <c r="B103" s="186">
        <v>38684</v>
      </c>
      <c r="C103" s="123">
        <v>200</v>
      </c>
      <c r="D103" s="123">
        <v>200</v>
      </c>
      <c r="E103" s="123">
        <v>0</v>
      </c>
      <c r="F103" s="123">
        <v>200</v>
      </c>
      <c r="G103" s="123">
        <v>0</v>
      </c>
      <c r="H103" s="123">
        <f t="shared" si="8"/>
        <v>0</v>
      </c>
      <c r="I103" s="123">
        <f t="shared" si="9"/>
        <v>0</v>
      </c>
      <c r="J103" s="176" t="s">
        <v>47</v>
      </c>
      <c r="K103" s="150"/>
    </row>
    <row r="104" spans="1:11" ht="20.25" hidden="1">
      <c r="A104" s="175" t="s">
        <v>358</v>
      </c>
      <c r="B104" s="186">
        <v>38713</v>
      </c>
      <c r="C104" s="123">
        <v>200</v>
      </c>
      <c r="D104" s="123">
        <v>200</v>
      </c>
      <c r="E104" s="123">
        <v>0</v>
      </c>
      <c r="F104" s="123">
        <v>200</v>
      </c>
      <c r="G104" s="123">
        <v>0</v>
      </c>
      <c r="H104" s="123">
        <f t="shared" si="8"/>
        <v>0</v>
      </c>
      <c r="I104" s="123">
        <f t="shared" si="9"/>
        <v>0</v>
      </c>
      <c r="J104" s="176" t="s">
        <v>47</v>
      </c>
      <c r="K104" s="150"/>
    </row>
    <row r="105" spans="1:11" ht="20.25" hidden="1">
      <c r="A105" s="175" t="s">
        <v>1051</v>
      </c>
      <c r="B105" s="186">
        <v>38755</v>
      </c>
      <c r="C105" s="123">
        <v>100</v>
      </c>
      <c r="D105" s="123">
        <v>100</v>
      </c>
      <c r="E105" s="123">
        <v>0</v>
      </c>
      <c r="F105" s="123">
        <v>100</v>
      </c>
      <c r="G105" s="123">
        <v>0</v>
      </c>
      <c r="H105" s="123">
        <f t="shared" si="8"/>
        <v>0</v>
      </c>
      <c r="I105" s="123">
        <f t="shared" si="9"/>
        <v>0</v>
      </c>
      <c r="J105" s="176" t="s">
        <v>47</v>
      </c>
      <c r="K105" s="150"/>
    </row>
    <row r="106" spans="1:11" ht="20.25" hidden="1">
      <c r="A106" s="175" t="s">
        <v>206</v>
      </c>
      <c r="B106" s="186">
        <v>38771</v>
      </c>
      <c r="C106" s="123">
        <v>207</v>
      </c>
      <c r="D106" s="123">
        <v>207</v>
      </c>
      <c r="E106" s="123">
        <v>0</v>
      </c>
      <c r="F106" s="123">
        <v>207</v>
      </c>
      <c r="G106" s="123">
        <v>0</v>
      </c>
      <c r="H106" s="123">
        <f t="shared" si="8"/>
        <v>0</v>
      </c>
      <c r="I106" s="123">
        <f t="shared" si="9"/>
        <v>0</v>
      </c>
      <c r="J106" s="176" t="s">
        <v>47</v>
      </c>
      <c r="K106" s="150"/>
    </row>
    <row r="107" spans="1:11" ht="20.25" hidden="1">
      <c r="A107" s="175" t="s">
        <v>311</v>
      </c>
      <c r="B107" s="186">
        <v>38776</v>
      </c>
      <c r="C107" s="123">
        <v>630</v>
      </c>
      <c r="D107" s="123">
        <v>630</v>
      </c>
      <c r="E107" s="123">
        <v>0</v>
      </c>
      <c r="F107" s="123">
        <v>630</v>
      </c>
      <c r="G107" s="123">
        <v>0</v>
      </c>
      <c r="H107" s="123">
        <f t="shared" si="8"/>
        <v>0</v>
      </c>
      <c r="I107" s="123">
        <f t="shared" si="9"/>
        <v>0</v>
      </c>
      <c r="J107" s="176" t="s">
        <v>47</v>
      </c>
      <c r="K107" s="150"/>
    </row>
    <row r="108" spans="1:11" ht="20.25" hidden="1">
      <c r="A108" s="175" t="s">
        <v>379</v>
      </c>
      <c r="B108" s="186">
        <v>38772</v>
      </c>
      <c r="C108" s="123">
        <v>60</v>
      </c>
      <c r="D108" s="123">
        <v>60</v>
      </c>
      <c r="E108" s="123">
        <v>0</v>
      </c>
      <c r="F108" s="123">
        <v>60</v>
      </c>
      <c r="G108" s="123">
        <v>0</v>
      </c>
      <c r="H108" s="123">
        <f t="shared" si="8"/>
        <v>0</v>
      </c>
      <c r="I108" s="123">
        <f t="shared" si="9"/>
        <v>0</v>
      </c>
      <c r="J108" s="176" t="s">
        <v>47</v>
      </c>
      <c r="K108" s="150"/>
    </row>
    <row r="109" spans="1:11" ht="20.25" hidden="1">
      <c r="A109" s="175" t="s">
        <v>1046</v>
      </c>
      <c r="B109" s="186">
        <v>38800</v>
      </c>
      <c r="C109" s="123">
        <v>350</v>
      </c>
      <c r="D109" s="123">
        <v>350</v>
      </c>
      <c r="E109" s="123">
        <v>0</v>
      </c>
      <c r="F109" s="123">
        <v>350</v>
      </c>
      <c r="G109" s="123">
        <v>0</v>
      </c>
      <c r="H109" s="123">
        <f t="shared" si="8"/>
        <v>0</v>
      </c>
      <c r="I109" s="123">
        <f t="shared" si="9"/>
        <v>0</v>
      </c>
      <c r="J109" s="176" t="s">
        <v>47</v>
      </c>
      <c r="K109" s="150"/>
    </row>
    <row r="110" spans="1:11" ht="20.25" hidden="1">
      <c r="A110" s="175" t="s">
        <v>1061</v>
      </c>
      <c r="B110" s="186">
        <v>38820</v>
      </c>
      <c r="C110" s="123">
        <v>370</v>
      </c>
      <c r="D110" s="123">
        <v>370</v>
      </c>
      <c r="E110" s="123">
        <v>0</v>
      </c>
      <c r="F110" s="123">
        <v>370</v>
      </c>
      <c r="G110" s="123">
        <v>0</v>
      </c>
      <c r="H110" s="123">
        <f t="shared" si="8"/>
        <v>0</v>
      </c>
      <c r="I110" s="123">
        <f t="shared" si="9"/>
        <v>0</v>
      </c>
      <c r="J110" s="176" t="s">
        <v>47</v>
      </c>
      <c r="K110" s="150"/>
    </row>
    <row r="111" spans="1:11" ht="20.25" hidden="1">
      <c r="A111" s="175" t="s">
        <v>344</v>
      </c>
      <c r="B111" s="186">
        <v>38827</v>
      </c>
      <c r="C111" s="123">
        <v>200</v>
      </c>
      <c r="D111" s="123">
        <v>200</v>
      </c>
      <c r="E111" s="123">
        <v>0</v>
      </c>
      <c r="F111" s="123">
        <v>200</v>
      </c>
      <c r="G111" s="123">
        <v>0</v>
      </c>
      <c r="H111" s="123">
        <f t="shared" si="8"/>
        <v>0</v>
      </c>
      <c r="I111" s="123">
        <f t="shared" si="9"/>
        <v>0</v>
      </c>
      <c r="J111" s="176" t="s">
        <v>47</v>
      </c>
      <c r="K111" s="150"/>
    </row>
    <row r="112" spans="1:11" ht="20.25" hidden="1">
      <c r="A112" s="175" t="s">
        <v>360</v>
      </c>
      <c r="B112" s="186">
        <v>38827</v>
      </c>
      <c r="C112" s="123">
        <v>100</v>
      </c>
      <c r="D112" s="123">
        <v>100</v>
      </c>
      <c r="E112" s="123">
        <v>0</v>
      </c>
      <c r="F112" s="123">
        <v>100</v>
      </c>
      <c r="G112" s="123">
        <v>0</v>
      </c>
      <c r="H112" s="123">
        <f t="shared" si="8"/>
        <v>0</v>
      </c>
      <c r="I112" s="123">
        <f t="shared" si="9"/>
        <v>0</v>
      </c>
      <c r="J112" s="176" t="s">
        <v>47</v>
      </c>
      <c r="K112" s="150"/>
    </row>
    <row r="113" spans="1:11" ht="20.25" hidden="1">
      <c r="A113" s="175" t="s">
        <v>341</v>
      </c>
      <c r="B113" s="186">
        <v>38827</v>
      </c>
      <c r="C113" s="123">
        <v>600</v>
      </c>
      <c r="D113" s="123">
        <v>600</v>
      </c>
      <c r="E113" s="123">
        <v>0</v>
      </c>
      <c r="F113" s="123">
        <v>600</v>
      </c>
      <c r="G113" s="123">
        <v>0</v>
      </c>
      <c r="H113" s="123">
        <f t="shared" si="8"/>
        <v>0</v>
      </c>
      <c r="I113" s="123">
        <f t="shared" si="9"/>
        <v>0</v>
      </c>
      <c r="J113" s="176" t="s">
        <v>47</v>
      </c>
      <c r="K113" s="150"/>
    </row>
    <row r="114" spans="1:11" ht="20.25" hidden="1">
      <c r="A114" s="175" t="s">
        <v>1050</v>
      </c>
      <c r="B114" s="186">
        <v>38847</v>
      </c>
      <c r="C114" s="123">
        <v>100</v>
      </c>
      <c r="D114" s="123">
        <v>100</v>
      </c>
      <c r="E114" s="123">
        <v>0</v>
      </c>
      <c r="F114" s="123">
        <v>100</v>
      </c>
      <c r="G114" s="123">
        <v>0</v>
      </c>
      <c r="H114" s="123">
        <f t="shared" si="8"/>
        <v>0</v>
      </c>
      <c r="I114" s="123">
        <f t="shared" si="9"/>
        <v>0</v>
      </c>
      <c r="J114" s="176" t="s">
        <v>47</v>
      </c>
      <c r="K114" s="150"/>
    </row>
    <row r="115" spans="1:11" ht="20.25" hidden="1">
      <c r="A115" s="175" t="s">
        <v>1051</v>
      </c>
      <c r="B115" s="186">
        <v>38847</v>
      </c>
      <c r="C115" s="123">
        <v>100</v>
      </c>
      <c r="D115" s="123">
        <v>100</v>
      </c>
      <c r="E115" s="123">
        <v>0</v>
      </c>
      <c r="F115" s="123">
        <v>100</v>
      </c>
      <c r="G115" s="123">
        <v>0</v>
      </c>
      <c r="H115" s="123">
        <f t="shared" si="8"/>
        <v>0</v>
      </c>
      <c r="I115" s="123">
        <f t="shared" si="9"/>
        <v>0</v>
      </c>
      <c r="J115" s="176" t="s">
        <v>47</v>
      </c>
      <c r="K115" s="150"/>
    </row>
    <row r="116" spans="1:11" ht="20.25" hidden="1">
      <c r="A116" s="175" t="s">
        <v>334</v>
      </c>
      <c r="B116" s="186">
        <v>38873</v>
      </c>
      <c r="C116" s="123">
        <v>800</v>
      </c>
      <c r="D116" s="123">
        <v>800</v>
      </c>
      <c r="E116" s="123">
        <v>0</v>
      </c>
      <c r="F116" s="123">
        <v>800</v>
      </c>
      <c r="G116" s="123">
        <v>0</v>
      </c>
      <c r="H116" s="123">
        <f t="shared" si="8"/>
        <v>0</v>
      </c>
      <c r="I116" s="123">
        <f t="shared" si="9"/>
        <v>0</v>
      </c>
      <c r="J116" s="176" t="s">
        <v>47</v>
      </c>
      <c r="K116" s="150"/>
    </row>
    <row r="117" spans="1:11" ht="20.25" hidden="1">
      <c r="A117" s="175" t="s">
        <v>331</v>
      </c>
      <c r="B117" s="186">
        <v>38875</v>
      </c>
      <c r="C117" s="123">
        <v>400</v>
      </c>
      <c r="D117" s="123">
        <v>400</v>
      </c>
      <c r="E117" s="123">
        <v>0</v>
      </c>
      <c r="F117" s="123">
        <v>400</v>
      </c>
      <c r="G117" s="123">
        <v>0</v>
      </c>
      <c r="H117" s="123">
        <f t="shared" si="8"/>
        <v>0</v>
      </c>
      <c r="I117" s="123">
        <f t="shared" si="9"/>
        <v>0</v>
      </c>
      <c r="J117" s="176" t="s">
        <v>47</v>
      </c>
      <c r="K117" s="150"/>
    </row>
    <row r="118" spans="1:11" ht="20.25" hidden="1">
      <c r="A118" s="175" t="s">
        <v>325</v>
      </c>
      <c r="B118" s="186">
        <v>38908</v>
      </c>
      <c r="C118" s="123">
        <v>300</v>
      </c>
      <c r="D118" s="123">
        <v>300</v>
      </c>
      <c r="E118" s="123">
        <v>0</v>
      </c>
      <c r="F118" s="123">
        <v>300</v>
      </c>
      <c r="G118" s="123">
        <v>0</v>
      </c>
      <c r="H118" s="123">
        <f t="shared" si="8"/>
        <v>0</v>
      </c>
      <c r="I118" s="123">
        <f t="shared" si="9"/>
        <v>0</v>
      </c>
      <c r="J118" s="176" t="s">
        <v>47</v>
      </c>
      <c r="K118" s="150"/>
    </row>
    <row r="119" spans="1:11" ht="20.25" hidden="1">
      <c r="A119" s="175" t="s">
        <v>1065</v>
      </c>
      <c r="B119" s="186">
        <v>38930</v>
      </c>
      <c r="C119" s="123">
        <v>1500</v>
      </c>
      <c r="D119" s="123">
        <v>1500</v>
      </c>
      <c r="E119" s="123">
        <v>0</v>
      </c>
      <c r="F119" s="123">
        <v>1500</v>
      </c>
      <c r="G119" s="123">
        <v>0</v>
      </c>
      <c r="H119" s="123">
        <f t="shared" si="8"/>
        <v>0</v>
      </c>
      <c r="I119" s="123">
        <f t="shared" si="9"/>
        <v>0</v>
      </c>
      <c r="J119" s="176" t="s">
        <v>47</v>
      </c>
      <c r="K119" s="150"/>
    </row>
    <row r="120" spans="1:11" ht="20.25" hidden="1">
      <c r="A120" s="175" t="s">
        <v>100</v>
      </c>
      <c r="B120" s="186">
        <v>38964</v>
      </c>
      <c r="C120" s="123">
        <v>80</v>
      </c>
      <c r="D120" s="123">
        <v>80</v>
      </c>
      <c r="E120" s="123">
        <v>0</v>
      </c>
      <c r="F120" s="123">
        <v>80</v>
      </c>
      <c r="G120" s="123">
        <v>0</v>
      </c>
      <c r="H120" s="123">
        <f t="shared" si="8"/>
        <v>0</v>
      </c>
      <c r="I120" s="123">
        <f t="shared" si="9"/>
        <v>0</v>
      </c>
      <c r="J120" s="176" t="s">
        <v>47</v>
      </c>
      <c r="K120" s="150"/>
    </row>
    <row r="121" spans="1:11" ht="20.25" hidden="1">
      <c r="A121" s="175" t="s">
        <v>1049</v>
      </c>
      <c r="B121" s="186">
        <v>38986</v>
      </c>
      <c r="C121" s="123">
        <v>170</v>
      </c>
      <c r="D121" s="123">
        <v>170</v>
      </c>
      <c r="E121" s="123">
        <v>0</v>
      </c>
      <c r="F121" s="123">
        <v>170</v>
      </c>
      <c r="G121" s="123">
        <v>0</v>
      </c>
      <c r="H121" s="123">
        <f t="shared" si="8"/>
        <v>0</v>
      </c>
      <c r="I121" s="123">
        <f t="shared" si="9"/>
        <v>0</v>
      </c>
      <c r="J121" s="176" t="s">
        <v>47</v>
      </c>
      <c r="K121" s="150"/>
    </row>
    <row r="122" spans="1:11" ht="20.25" hidden="1">
      <c r="A122" s="175" t="s">
        <v>1073</v>
      </c>
      <c r="B122" s="186">
        <v>38988</v>
      </c>
      <c r="C122" s="123">
        <v>80</v>
      </c>
      <c r="D122" s="123">
        <v>80</v>
      </c>
      <c r="E122" s="123">
        <v>0</v>
      </c>
      <c r="F122" s="123">
        <v>80</v>
      </c>
      <c r="G122" s="123">
        <v>0</v>
      </c>
      <c r="H122" s="123">
        <f t="shared" ref="H122:H181" si="10">D122+E122-F122-G122</f>
        <v>0</v>
      </c>
      <c r="I122" s="123">
        <f t="shared" ref="I122:I181" si="11">C122-D122-E122</f>
        <v>0</v>
      </c>
      <c r="J122" s="176" t="s">
        <v>47</v>
      </c>
      <c r="K122" s="150"/>
    </row>
    <row r="123" spans="1:11" ht="20.25" hidden="1">
      <c r="A123" s="175" t="s">
        <v>82</v>
      </c>
      <c r="B123" s="186">
        <v>39009</v>
      </c>
      <c r="C123" s="123">
        <v>25</v>
      </c>
      <c r="D123" s="123">
        <v>25</v>
      </c>
      <c r="E123" s="123">
        <v>0</v>
      </c>
      <c r="F123" s="123">
        <v>25</v>
      </c>
      <c r="G123" s="123">
        <v>0</v>
      </c>
      <c r="H123" s="123">
        <f t="shared" si="10"/>
        <v>0</v>
      </c>
      <c r="I123" s="123">
        <f t="shared" si="11"/>
        <v>0</v>
      </c>
      <c r="J123" s="176" t="s">
        <v>47</v>
      </c>
      <c r="K123" s="150"/>
    </row>
    <row r="124" spans="1:11" ht="20.25" hidden="1">
      <c r="A124" s="175" t="s">
        <v>1050</v>
      </c>
      <c r="B124" s="186">
        <v>39029</v>
      </c>
      <c r="C124" s="123">
        <v>80</v>
      </c>
      <c r="D124" s="123">
        <v>80</v>
      </c>
      <c r="E124" s="123">
        <v>0</v>
      </c>
      <c r="F124" s="123">
        <v>80</v>
      </c>
      <c r="G124" s="123">
        <v>0</v>
      </c>
      <c r="H124" s="123">
        <f t="shared" si="10"/>
        <v>0</v>
      </c>
      <c r="I124" s="123">
        <f t="shared" si="11"/>
        <v>0</v>
      </c>
      <c r="J124" s="176" t="s">
        <v>47</v>
      </c>
      <c r="K124" s="150"/>
    </row>
    <row r="125" spans="1:11" ht="20.25" hidden="1">
      <c r="A125" s="175" t="s">
        <v>1051</v>
      </c>
      <c r="B125" s="186">
        <v>39031</v>
      </c>
      <c r="C125" s="123">
        <v>100</v>
      </c>
      <c r="D125" s="123">
        <v>100</v>
      </c>
      <c r="E125" s="123">
        <v>0</v>
      </c>
      <c r="F125" s="123">
        <v>100</v>
      </c>
      <c r="G125" s="123">
        <v>0</v>
      </c>
      <c r="H125" s="123">
        <f t="shared" si="10"/>
        <v>0</v>
      </c>
      <c r="I125" s="123">
        <f t="shared" si="11"/>
        <v>0</v>
      </c>
      <c r="J125" s="176" t="s">
        <v>47</v>
      </c>
      <c r="K125" s="150"/>
    </row>
    <row r="126" spans="1:11" ht="20.25" hidden="1">
      <c r="A126" s="175" t="s">
        <v>360</v>
      </c>
      <c r="B126" s="186">
        <v>39051</v>
      </c>
      <c r="C126" s="123">
        <v>100</v>
      </c>
      <c r="D126" s="123">
        <v>95</v>
      </c>
      <c r="E126" s="123">
        <v>0</v>
      </c>
      <c r="F126" s="123">
        <v>80.75</v>
      </c>
      <c r="G126" s="123">
        <v>0</v>
      </c>
      <c r="H126" s="123">
        <v>0</v>
      </c>
      <c r="I126" s="123">
        <f t="shared" si="11"/>
        <v>5</v>
      </c>
      <c r="J126" s="176" t="s">
        <v>47</v>
      </c>
      <c r="K126" s="179" t="s">
        <v>1418</v>
      </c>
    </row>
    <row r="127" spans="1:11" ht="20.25" hidden="1">
      <c r="A127" s="175" t="s">
        <v>1074</v>
      </c>
      <c r="B127" s="186">
        <v>39073</v>
      </c>
      <c r="C127" s="123">
        <v>150</v>
      </c>
      <c r="D127" s="123">
        <v>150</v>
      </c>
      <c r="E127" s="123">
        <v>0</v>
      </c>
      <c r="F127" s="123">
        <v>150</v>
      </c>
      <c r="G127" s="123">
        <v>0</v>
      </c>
      <c r="H127" s="123">
        <f t="shared" si="10"/>
        <v>0</v>
      </c>
      <c r="I127" s="123">
        <f t="shared" si="11"/>
        <v>0</v>
      </c>
      <c r="J127" s="176" t="s">
        <v>47</v>
      </c>
      <c r="K127" s="150"/>
    </row>
    <row r="128" spans="1:11" ht="20.25" hidden="1">
      <c r="A128" s="175" t="s">
        <v>358</v>
      </c>
      <c r="B128" s="186">
        <v>39073</v>
      </c>
      <c r="C128" s="123">
        <v>200</v>
      </c>
      <c r="D128" s="123">
        <v>200</v>
      </c>
      <c r="E128" s="123">
        <v>0</v>
      </c>
      <c r="F128" s="123">
        <v>200</v>
      </c>
      <c r="G128" s="123">
        <v>0</v>
      </c>
      <c r="H128" s="123">
        <f t="shared" si="10"/>
        <v>0</v>
      </c>
      <c r="I128" s="123">
        <f t="shared" si="11"/>
        <v>0</v>
      </c>
      <c r="J128" s="176" t="s">
        <v>47</v>
      </c>
      <c r="K128" s="150"/>
    </row>
    <row r="129" spans="1:11" ht="20.25" hidden="1">
      <c r="A129" s="175" t="s">
        <v>80</v>
      </c>
      <c r="B129" s="186">
        <v>39119</v>
      </c>
      <c r="C129" s="123">
        <v>300</v>
      </c>
      <c r="D129" s="123">
        <v>300</v>
      </c>
      <c r="E129" s="123">
        <v>0</v>
      </c>
      <c r="F129" s="123">
        <v>300</v>
      </c>
      <c r="G129" s="123">
        <v>0</v>
      </c>
      <c r="H129" s="123">
        <f t="shared" si="10"/>
        <v>0</v>
      </c>
      <c r="I129" s="123">
        <f t="shared" si="11"/>
        <v>0</v>
      </c>
      <c r="J129" s="176" t="s">
        <v>47</v>
      </c>
      <c r="K129" s="150"/>
    </row>
    <row r="130" spans="1:11" ht="20.25" hidden="1">
      <c r="A130" s="175" t="s">
        <v>206</v>
      </c>
      <c r="B130" s="186">
        <v>39134</v>
      </c>
      <c r="C130" s="123">
        <v>207</v>
      </c>
      <c r="D130" s="123">
        <v>207</v>
      </c>
      <c r="E130" s="123">
        <v>0</v>
      </c>
      <c r="F130" s="123">
        <v>207</v>
      </c>
      <c r="G130" s="123">
        <v>0</v>
      </c>
      <c r="H130" s="123">
        <f t="shared" si="10"/>
        <v>0</v>
      </c>
      <c r="I130" s="123">
        <f t="shared" si="11"/>
        <v>0</v>
      </c>
      <c r="J130" s="176" t="s">
        <v>47</v>
      </c>
      <c r="K130" s="150"/>
    </row>
    <row r="131" spans="1:11" ht="20.25" hidden="1">
      <c r="A131" s="175" t="s">
        <v>1051</v>
      </c>
      <c r="B131" s="186">
        <v>39141</v>
      </c>
      <c r="C131" s="123">
        <v>200</v>
      </c>
      <c r="D131" s="123">
        <v>200</v>
      </c>
      <c r="E131" s="123">
        <v>0</v>
      </c>
      <c r="F131" s="123">
        <v>200</v>
      </c>
      <c r="G131" s="123">
        <v>0</v>
      </c>
      <c r="H131" s="123">
        <f t="shared" si="10"/>
        <v>0</v>
      </c>
      <c r="I131" s="123">
        <f t="shared" si="11"/>
        <v>0</v>
      </c>
      <c r="J131" s="176" t="s">
        <v>47</v>
      </c>
      <c r="K131" s="150"/>
    </row>
    <row r="132" spans="1:11" ht="20.25" hidden="1">
      <c r="A132" s="175" t="s">
        <v>1057</v>
      </c>
      <c r="B132" s="186">
        <v>39143</v>
      </c>
      <c r="C132" s="123">
        <v>150</v>
      </c>
      <c r="D132" s="123">
        <v>150</v>
      </c>
      <c r="E132" s="123">
        <v>0</v>
      </c>
      <c r="F132" s="123">
        <v>150</v>
      </c>
      <c r="G132" s="123">
        <v>0</v>
      </c>
      <c r="H132" s="123">
        <f t="shared" si="10"/>
        <v>0</v>
      </c>
      <c r="I132" s="123">
        <f t="shared" si="11"/>
        <v>0</v>
      </c>
      <c r="J132" s="176" t="s">
        <v>47</v>
      </c>
      <c r="K132" s="150"/>
    </row>
    <row r="133" spans="1:11" ht="20.25" hidden="1">
      <c r="A133" s="175" t="s">
        <v>100</v>
      </c>
      <c r="B133" s="186">
        <v>39153</v>
      </c>
      <c r="C133" s="123">
        <v>80</v>
      </c>
      <c r="D133" s="123">
        <v>80</v>
      </c>
      <c r="E133" s="123">
        <v>0</v>
      </c>
      <c r="F133" s="123">
        <v>80</v>
      </c>
      <c r="G133" s="123">
        <v>0</v>
      </c>
      <c r="H133" s="123">
        <f t="shared" si="10"/>
        <v>0</v>
      </c>
      <c r="I133" s="123">
        <f t="shared" si="11"/>
        <v>0</v>
      </c>
      <c r="J133" s="176" t="s">
        <v>47</v>
      </c>
      <c r="K133" s="150"/>
    </row>
    <row r="134" spans="1:11" ht="20.25" hidden="1">
      <c r="A134" s="175" t="s">
        <v>344</v>
      </c>
      <c r="B134" s="186">
        <v>39189</v>
      </c>
      <c r="C134" s="123">
        <v>300</v>
      </c>
      <c r="D134" s="123">
        <v>300</v>
      </c>
      <c r="E134" s="123">
        <v>0</v>
      </c>
      <c r="F134" s="123">
        <v>300</v>
      </c>
      <c r="G134" s="123">
        <v>0</v>
      </c>
      <c r="H134" s="123">
        <f t="shared" si="10"/>
        <v>0</v>
      </c>
      <c r="I134" s="123">
        <f t="shared" si="11"/>
        <v>0</v>
      </c>
      <c r="J134" s="176" t="s">
        <v>47</v>
      </c>
      <c r="K134" s="150"/>
    </row>
    <row r="135" spans="1:11" ht="20.25" hidden="1">
      <c r="A135" s="175" t="s">
        <v>341</v>
      </c>
      <c r="B135" s="186">
        <v>39192</v>
      </c>
      <c r="C135" s="123">
        <v>585</v>
      </c>
      <c r="D135" s="123">
        <v>585</v>
      </c>
      <c r="E135" s="123">
        <v>0</v>
      </c>
      <c r="F135" s="123">
        <v>585</v>
      </c>
      <c r="G135" s="123">
        <v>0</v>
      </c>
      <c r="H135" s="123">
        <f t="shared" si="10"/>
        <v>0</v>
      </c>
      <c r="I135" s="123">
        <f t="shared" si="11"/>
        <v>0</v>
      </c>
      <c r="J135" s="176" t="s">
        <v>47</v>
      </c>
      <c r="K135" s="150"/>
    </row>
    <row r="136" spans="1:11" ht="20.25" hidden="1">
      <c r="A136" s="175" t="s">
        <v>338</v>
      </c>
      <c r="B136" s="186">
        <v>39217</v>
      </c>
      <c r="C136" s="123">
        <v>130</v>
      </c>
      <c r="D136" s="123">
        <v>130</v>
      </c>
      <c r="E136" s="123">
        <v>0</v>
      </c>
      <c r="F136" s="123">
        <v>130</v>
      </c>
      <c r="G136" s="123">
        <v>0</v>
      </c>
      <c r="H136" s="123">
        <f t="shared" si="10"/>
        <v>0</v>
      </c>
      <c r="I136" s="123">
        <f t="shared" si="11"/>
        <v>0</v>
      </c>
      <c r="J136" s="176" t="s">
        <v>47</v>
      </c>
      <c r="K136" s="150"/>
    </row>
    <row r="137" spans="1:11" ht="20.25" hidden="1">
      <c r="A137" s="175" t="s">
        <v>325</v>
      </c>
      <c r="B137" s="186">
        <v>39227</v>
      </c>
      <c r="C137" s="123">
        <v>300</v>
      </c>
      <c r="D137" s="123">
        <v>300</v>
      </c>
      <c r="E137" s="123">
        <v>0</v>
      </c>
      <c r="F137" s="123">
        <v>300</v>
      </c>
      <c r="G137" s="123">
        <v>0</v>
      </c>
      <c r="H137" s="123">
        <f t="shared" si="10"/>
        <v>0</v>
      </c>
      <c r="I137" s="123">
        <f t="shared" si="11"/>
        <v>0</v>
      </c>
      <c r="J137" s="176" t="s">
        <v>47</v>
      </c>
      <c r="K137" s="150"/>
    </row>
    <row r="138" spans="1:11" ht="20.25" hidden="1">
      <c r="A138" s="175" t="s">
        <v>334</v>
      </c>
      <c r="B138" s="186">
        <v>39232</v>
      </c>
      <c r="C138" s="123">
        <v>800</v>
      </c>
      <c r="D138" s="123">
        <v>800</v>
      </c>
      <c r="E138" s="123">
        <v>0</v>
      </c>
      <c r="F138" s="123">
        <v>800</v>
      </c>
      <c r="G138" s="123">
        <v>0</v>
      </c>
      <c r="H138" s="123">
        <f t="shared" si="10"/>
        <v>0</v>
      </c>
      <c r="I138" s="123">
        <f t="shared" si="11"/>
        <v>0</v>
      </c>
      <c r="J138" s="176" t="s">
        <v>47</v>
      </c>
      <c r="K138" s="150"/>
    </row>
    <row r="139" spans="1:11" ht="20.25" hidden="1">
      <c r="A139" s="175" t="s">
        <v>331</v>
      </c>
      <c r="B139" s="186">
        <v>39240</v>
      </c>
      <c r="C139" s="123">
        <v>400</v>
      </c>
      <c r="D139" s="123">
        <v>400</v>
      </c>
      <c r="E139" s="123">
        <v>0</v>
      </c>
      <c r="F139" s="123">
        <v>400</v>
      </c>
      <c r="G139" s="123">
        <v>0</v>
      </c>
      <c r="H139" s="123">
        <f t="shared" si="10"/>
        <v>0</v>
      </c>
      <c r="I139" s="123">
        <f t="shared" si="11"/>
        <v>0</v>
      </c>
      <c r="J139" s="176" t="s">
        <v>47</v>
      </c>
      <c r="K139" s="150"/>
    </row>
    <row r="140" spans="1:11" ht="20.25" hidden="1">
      <c r="A140" s="175" t="s">
        <v>330</v>
      </c>
      <c r="B140" s="186">
        <v>39246</v>
      </c>
      <c r="C140" s="123">
        <v>80</v>
      </c>
      <c r="D140" s="123">
        <v>80</v>
      </c>
      <c r="E140" s="123">
        <v>0</v>
      </c>
      <c r="F140" s="123">
        <v>80</v>
      </c>
      <c r="G140" s="123">
        <v>0</v>
      </c>
      <c r="H140" s="123">
        <f t="shared" si="10"/>
        <v>0</v>
      </c>
      <c r="I140" s="123">
        <f t="shared" si="11"/>
        <v>0</v>
      </c>
      <c r="J140" s="176" t="s">
        <v>47</v>
      </c>
      <c r="K140" s="150"/>
    </row>
    <row r="141" spans="1:11" ht="20.25" hidden="1">
      <c r="A141" s="175" t="s">
        <v>1075</v>
      </c>
      <c r="B141" s="186">
        <v>39254</v>
      </c>
      <c r="C141" s="123">
        <v>2800</v>
      </c>
      <c r="D141" s="123">
        <v>2800</v>
      </c>
      <c r="E141" s="123">
        <v>0</v>
      </c>
      <c r="F141" s="123">
        <v>2800</v>
      </c>
      <c r="G141" s="123">
        <v>0</v>
      </c>
      <c r="H141" s="123">
        <f t="shared" si="10"/>
        <v>0</v>
      </c>
      <c r="I141" s="123">
        <f t="shared" si="11"/>
        <v>0</v>
      </c>
      <c r="J141" s="176" t="s">
        <v>47</v>
      </c>
      <c r="K141" s="150"/>
    </row>
    <row r="142" spans="1:11" ht="20.25" hidden="1">
      <c r="A142" s="175" t="s">
        <v>325</v>
      </c>
      <c r="B142" s="186">
        <v>39287</v>
      </c>
      <c r="C142" s="123">
        <v>300</v>
      </c>
      <c r="D142" s="123">
        <v>300</v>
      </c>
      <c r="E142" s="123">
        <v>0</v>
      </c>
      <c r="F142" s="123">
        <v>300</v>
      </c>
      <c r="G142" s="123">
        <v>0</v>
      </c>
      <c r="H142" s="123">
        <f t="shared" si="10"/>
        <v>0</v>
      </c>
      <c r="I142" s="123">
        <f t="shared" si="11"/>
        <v>0</v>
      </c>
      <c r="J142" s="176" t="s">
        <v>47</v>
      </c>
      <c r="K142" s="150"/>
    </row>
    <row r="143" spans="1:11" ht="20.25" hidden="1">
      <c r="A143" s="175" t="s">
        <v>80</v>
      </c>
      <c r="B143" s="186">
        <v>39301</v>
      </c>
      <c r="C143" s="123">
        <v>300</v>
      </c>
      <c r="D143" s="123">
        <v>300</v>
      </c>
      <c r="E143" s="123">
        <v>0</v>
      </c>
      <c r="F143" s="123">
        <v>300</v>
      </c>
      <c r="G143" s="123">
        <v>0</v>
      </c>
      <c r="H143" s="123">
        <f t="shared" si="10"/>
        <v>0</v>
      </c>
      <c r="I143" s="123">
        <f t="shared" si="11"/>
        <v>0</v>
      </c>
      <c r="J143" s="176" t="s">
        <v>47</v>
      </c>
      <c r="K143" s="150"/>
    </row>
    <row r="144" spans="1:11" ht="20.25" hidden="1">
      <c r="A144" s="175" t="s">
        <v>1051</v>
      </c>
      <c r="B144" s="186">
        <v>39322</v>
      </c>
      <c r="C144" s="123">
        <v>200</v>
      </c>
      <c r="D144" s="123">
        <v>200</v>
      </c>
      <c r="E144" s="123">
        <v>0</v>
      </c>
      <c r="F144" s="123">
        <v>200</v>
      </c>
      <c r="G144" s="123">
        <v>0</v>
      </c>
      <c r="H144" s="123">
        <f t="shared" si="10"/>
        <v>0</v>
      </c>
      <c r="I144" s="123">
        <f t="shared" si="11"/>
        <v>0</v>
      </c>
      <c r="J144" s="176" t="s">
        <v>47</v>
      </c>
      <c r="K144" s="150"/>
    </row>
    <row r="145" spans="1:11" ht="20.25" hidden="1">
      <c r="A145" s="175" t="s">
        <v>1076</v>
      </c>
      <c r="B145" s="186">
        <v>39325</v>
      </c>
      <c r="C145" s="123">
        <v>470</v>
      </c>
      <c r="D145" s="123">
        <v>470</v>
      </c>
      <c r="E145" s="123">
        <v>0</v>
      </c>
      <c r="F145" s="123">
        <v>470</v>
      </c>
      <c r="G145" s="123">
        <v>0</v>
      </c>
      <c r="H145" s="123">
        <f t="shared" si="10"/>
        <v>0</v>
      </c>
      <c r="I145" s="123">
        <f t="shared" si="11"/>
        <v>0</v>
      </c>
      <c r="J145" s="176" t="s">
        <v>47</v>
      </c>
      <c r="K145" s="150"/>
    </row>
    <row r="146" spans="1:11" ht="20.25" hidden="1">
      <c r="A146" s="175" t="s">
        <v>1049</v>
      </c>
      <c r="B146" s="186">
        <v>39353</v>
      </c>
      <c r="C146" s="123">
        <v>170</v>
      </c>
      <c r="D146" s="123">
        <v>170</v>
      </c>
      <c r="E146" s="123">
        <v>0</v>
      </c>
      <c r="F146" s="123">
        <v>170</v>
      </c>
      <c r="G146" s="123">
        <v>0</v>
      </c>
      <c r="H146" s="123">
        <f t="shared" si="10"/>
        <v>0</v>
      </c>
      <c r="I146" s="123">
        <f t="shared" si="11"/>
        <v>0</v>
      </c>
      <c r="J146" s="176" t="s">
        <v>47</v>
      </c>
      <c r="K146" s="150"/>
    </row>
    <row r="147" spans="1:11" ht="20.25" hidden="1">
      <c r="A147" s="175" t="s">
        <v>311</v>
      </c>
      <c r="B147" s="186">
        <v>39377</v>
      </c>
      <c r="C147" s="123">
        <v>56</v>
      </c>
      <c r="D147" s="123">
        <v>56</v>
      </c>
      <c r="E147" s="123">
        <v>0</v>
      </c>
      <c r="F147" s="123">
        <v>56</v>
      </c>
      <c r="G147" s="123">
        <v>0</v>
      </c>
      <c r="H147" s="123">
        <f t="shared" si="10"/>
        <v>0</v>
      </c>
      <c r="I147" s="123">
        <f t="shared" si="11"/>
        <v>0</v>
      </c>
      <c r="J147" s="176" t="s">
        <v>47</v>
      </c>
      <c r="K147" s="150"/>
    </row>
    <row r="148" spans="1:11" ht="20.25" hidden="1">
      <c r="A148" s="175" t="s">
        <v>1046</v>
      </c>
      <c r="B148" s="186">
        <v>39378</v>
      </c>
      <c r="C148" s="123">
        <v>310</v>
      </c>
      <c r="D148" s="123">
        <v>310</v>
      </c>
      <c r="E148" s="123">
        <v>0</v>
      </c>
      <c r="F148" s="123">
        <v>310</v>
      </c>
      <c r="G148" s="123">
        <v>0</v>
      </c>
      <c r="H148" s="123">
        <f t="shared" si="10"/>
        <v>0</v>
      </c>
      <c r="I148" s="123">
        <f t="shared" si="11"/>
        <v>0</v>
      </c>
      <c r="J148" s="176" t="s">
        <v>47</v>
      </c>
      <c r="K148" s="150"/>
    </row>
    <row r="149" spans="1:11" ht="20.25" hidden="1">
      <c r="A149" s="175" t="s">
        <v>1074</v>
      </c>
      <c r="B149" s="186">
        <v>39437</v>
      </c>
      <c r="C149" s="123">
        <v>150</v>
      </c>
      <c r="D149" s="123">
        <v>150</v>
      </c>
      <c r="E149" s="123">
        <v>0</v>
      </c>
      <c r="F149" s="123">
        <v>150</v>
      </c>
      <c r="G149" s="123">
        <v>0</v>
      </c>
      <c r="H149" s="123">
        <f t="shared" si="10"/>
        <v>0</v>
      </c>
      <c r="I149" s="123">
        <f t="shared" si="11"/>
        <v>0</v>
      </c>
      <c r="J149" s="176" t="s">
        <v>47</v>
      </c>
      <c r="K149" s="150"/>
    </row>
    <row r="150" spans="1:11" ht="20.25" hidden="1">
      <c r="A150" s="175" t="s">
        <v>80</v>
      </c>
      <c r="B150" s="186">
        <v>39489</v>
      </c>
      <c r="C150" s="123">
        <v>300</v>
      </c>
      <c r="D150" s="123">
        <v>300</v>
      </c>
      <c r="E150" s="123">
        <v>0</v>
      </c>
      <c r="F150" s="123">
        <v>300</v>
      </c>
      <c r="G150" s="123">
        <v>0</v>
      </c>
      <c r="H150" s="123">
        <f t="shared" si="10"/>
        <v>0</v>
      </c>
      <c r="I150" s="123">
        <f t="shared" si="11"/>
        <v>0</v>
      </c>
      <c r="J150" s="176" t="s">
        <v>47</v>
      </c>
      <c r="K150" s="150"/>
    </row>
    <row r="151" spans="1:11" ht="20.25" hidden="1">
      <c r="A151" s="175" t="s">
        <v>206</v>
      </c>
      <c r="B151" s="186">
        <v>39496</v>
      </c>
      <c r="C151" s="123">
        <v>207</v>
      </c>
      <c r="D151" s="123">
        <v>207</v>
      </c>
      <c r="E151" s="123">
        <v>0</v>
      </c>
      <c r="F151" s="123">
        <v>207</v>
      </c>
      <c r="G151" s="123">
        <v>0</v>
      </c>
      <c r="H151" s="123">
        <f t="shared" si="10"/>
        <v>0</v>
      </c>
      <c r="I151" s="123">
        <f t="shared" si="11"/>
        <v>0</v>
      </c>
      <c r="J151" s="176" t="s">
        <v>47</v>
      </c>
      <c r="K151" s="150"/>
    </row>
    <row r="152" spans="1:11" ht="20.25" hidden="1">
      <c r="A152" s="175" t="s">
        <v>1051</v>
      </c>
      <c r="B152" s="186">
        <v>39504</v>
      </c>
      <c r="C152" s="123">
        <v>200</v>
      </c>
      <c r="D152" s="123">
        <v>200</v>
      </c>
      <c r="E152" s="123">
        <v>0</v>
      </c>
      <c r="F152" s="123">
        <v>200</v>
      </c>
      <c r="G152" s="123">
        <v>0</v>
      </c>
      <c r="H152" s="123">
        <f t="shared" si="10"/>
        <v>0</v>
      </c>
      <c r="I152" s="123">
        <f t="shared" si="11"/>
        <v>0</v>
      </c>
      <c r="J152" s="176" t="s">
        <v>47</v>
      </c>
      <c r="K152" s="150"/>
    </row>
    <row r="153" spans="1:11" ht="20.25" hidden="1">
      <c r="A153" s="175" t="s">
        <v>100</v>
      </c>
      <c r="B153" s="186">
        <v>39518</v>
      </c>
      <c r="C153" s="123">
        <v>80</v>
      </c>
      <c r="D153" s="123">
        <v>80</v>
      </c>
      <c r="E153" s="123">
        <v>0</v>
      </c>
      <c r="F153" s="123">
        <v>80</v>
      </c>
      <c r="G153" s="123">
        <v>0</v>
      </c>
      <c r="H153" s="123">
        <f t="shared" si="10"/>
        <v>0</v>
      </c>
      <c r="I153" s="123">
        <f t="shared" si="11"/>
        <v>0</v>
      </c>
      <c r="J153" s="176" t="s">
        <v>47</v>
      </c>
      <c r="K153" s="150"/>
    </row>
    <row r="154" spans="1:11" ht="20.25" hidden="1">
      <c r="A154" s="175" t="s">
        <v>344</v>
      </c>
      <c r="B154" s="186">
        <v>39555</v>
      </c>
      <c r="C154" s="123">
        <v>300</v>
      </c>
      <c r="D154" s="123">
        <v>300</v>
      </c>
      <c r="E154" s="123">
        <v>0</v>
      </c>
      <c r="F154" s="123">
        <v>300</v>
      </c>
      <c r="G154" s="123">
        <v>0</v>
      </c>
      <c r="H154" s="123">
        <f t="shared" si="10"/>
        <v>0</v>
      </c>
      <c r="I154" s="123">
        <f t="shared" si="11"/>
        <v>0</v>
      </c>
      <c r="J154" s="176" t="s">
        <v>47</v>
      </c>
      <c r="K154" s="150"/>
    </row>
    <row r="155" spans="1:11" ht="20.25" hidden="1">
      <c r="A155" s="175" t="s">
        <v>341</v>
      </c>
      <c r="B155" s="186">
        <v>39555</v>
      </c>
      <c r="C155" s="123">
        <v>550</v>
      </c>
      <c r="D155" s="123">
        <v>550</v>
      </c>
      <c r="E155" s="123">
        <v>0</v>
      </c>
      <c r="F155" s="123">
        <v>550</v>
      </c>
      <c r="G155" s="123">
        <v>0</v>
      </c>
      <c r="H155" s="123">
        <f t="shared" si="10"/>
        <v>0</v>
      </c>
      <c r="I155" s="123">
        <f t="shared" si="11"/>
        <v>0</v>
      </c>
      <c r="J155" s="176" t="s">
        <v>47</v>
      </c>
      <c r="K155" s="150"/>
    </row>
    <row r="156" spans="1:11" ht="20.25" hidden="1">
      <c r="A156" s="175" t="s">
        <v>325</v>
      </c>
      <c r="B156" s="186">
        <v>39595</v>
      </c>
      <c r="C156" s="123">
        <v>660</v>
      </c>
      <c r="D156" s="123">
        <v>660</v>
      </c>
      <c r="E156" s="123">
        <v>0</v>
      </c>
      <c r="F156" s="123">
        <v>660</v>
      </c>
      <c r="G156" s="123">
        <v>0</v>
      </c>
      <c r="H156" s="123">
        <f t="shared" si="10"/>
        <v>0</v>
      </c>
      <c r="I156" s="123">
        <f t="shared" si="11"/>
        <v>0</v>
      </c>
      <c r="J156" s="176" t="s">
        <v>47</v>
      </c>
      <c r="K156" s="150"/>
    </row>
    <row r="157" spans="1:11" ht="20.25" hidden="1">
      <c r="A157" s="175" t="s">
        <v>334</v>
      </c>
      <c r="B157" s="186">
        <v>39595</v>
      </c>
      <c r="C157" s="123">
        <v>800</v>
      </c>
      <c r="D157" s="123">
        <v>800</v>
      </c>
      <c r="E157" s="123">
        <v>0</v>
      </c>
      <c r="F157" s="123">
        <v>800</v>
      </c>
      <c r="G157" s="123">
        <v>0</v>
      </c>
      <c r="H157" s="123">
        <f t="shared" si="10"/>
        <v>0</v>
      </c>
      <c r="I157" s="123">
        <f t="shared" si="11"/>
        <v>0</v>
      </c>
      <c r="J157" s="176" t="s">
        <v>47</v>
      </c>
      <c r="K157" s="150"/>
    </row>
    <row r="158" spans="1:11" ht="20.25" hidden="1">
      <c r="A158" s="175" t="s">
        <v>331</v>
      </c>
      <c r="B158" s="186">
        <v>39603</v>
      </c>
      <c r="C158" s="123">
        <v>400</v>
      </c>
      <c r="D158" s="123">
        <v>400</v>
      </c>
      <c r="E158" s="123">
        <v>0</v>
      </c>
      <c r="F158" s="123">
        <v>400</v>
      </c>
      <c r="G158" s="123">
        <v>0</v>
      </c>
      <c r="H158" s="123">
        <f t="shared" si="10"/>
        <v>0</v>
      </c>
      <c r="I158" s="123">
        <f t="shared" si="11"/>
        <v>0</v>
      </c>
      <c r="J158" s="176" t="s">
        <v>47</v>
      </c>
      <c r="K158" s="150"/>
    </row>
    <row r="159" spans="1:11" ht="20.25" hidden="1">
      <c r="A159" s="175" t="s">
        <v>1075</v>
      </c>
      <c r="B159" s="186">
        <v>39616</v>
      </c>
      <c r="C159" s="123">
        <v>2800</v>
      </c>
      <c r="D159" s="123">
        <v>2800</v>
      </c>
      <c r="E159" s="123">
        <v>0</v>
      </c>
      <c r="F159" s="123">
        <v>2800</v>
      </c>
      <c r="G159" s="123">
        <v>0</v>
      </c>
      <c r="H159" s="123">
        <f t="shared" si="10"/>
        <v>0</v>
      </c>
      <c r="I159" s="123">
        <f t="shared" si="11"/>
        <v>0</v>
      </c>
      <c r="J159" s="176" t="s">
        <v>47</v>
      </c>
      <c r="K159" s="150"/>
    </row>
    <row r="160" spans="1:11" ht="20.25" hidden="1">
      <c r="A160" s="175" t="s">
        <v>70</v>
      </c>
      <c r="B160" s="186">
        <v>39644</v>
      </c>
      <c r="C160" s="123">
        <v>80</v>
      </c>
      <c r="D160" s="123">
        <v>80</v>
      </c>
      <c r="E160" s="123">
        <v>0</v>
      </c>
      <c r="F160" s="123">
        <v>80</v>
      </c>
      <c r="G160" s="123">
        <v>0</v>
      </c>
      <c r="H160" s="123">
        <f t="shared" si="10"/>
        <v>0</v>
      </c>
      <c r="I160" s="123">
        <f t="shared" si="11"/>
        <v>0</v>
      </c>
      <c r="J160" s="176" t="s">
        <v>47</v>
      </c>
      <c r="K160" s="150"/>
    </row>
    <row r="161" spans="1:11" ht="20.25" hidden="1">
      <c r="A161" s="175" t="s">
        <v>80</v>
      </c>
      <c r="B161" s="186">
        <v>39667</v>
      </c>
      <c r="C161" s="123">
        <v>300</v>
      </c>
      <c r="D161" s="123">
        <v>300</v>
      </c>
      <c r="E161" s="123">
        <v>0</v>
      </c>
      <c r="F161" s="123">
        <v>300</v>
      </c>
      <c r="G161" s="123">
        <v>0</v>
      </c>
      <c r="H161" s="123">
        <f t="shared" si="10"/>
        <v>0</v>
      </c>
      <c r="I161" s="123">
        <f t="shared" si="11"/>
        <v>0</v>
      </c>
      <c r="J161" s="176" t="s">
        <v>47</v>
      </c>
      <c r="K161" s="150"/>
    </row>
    <row r="162" spans="1:11" ht="20.25" hidden="1">
      <c r="A162" s="175" t="s">
        <v>1051</v>
      </c>
      <c r="B162" s="186">
        <v>39686</v>
      </c>
      <c r="C162" s="123">
        <v>200</v>
      </c>
      <c r="D162" s="123">
        <v>200</v>
      </c>
      <c r="E162" s="123">
        <v>0</v>
      </c>
      <c r="F162" s="123">
        <v>200</v>
      </c>
      <c r="G162" s="123">
        <v>0</v>
      </c>
      <c r="H162" s="123">
        <f t="shared" si="10"/>
        <v>0</v>
      </c>
      <c r="I162" s="123">
        <f t="shared" si="11"/>
        <v>0</v>
      </c>
      <c r="J162" s="176" t="s">
        <v>47</v>
      </c>
      <c r="K162" s="150"/>
    </row>
    <row r="163" spans="1:11" ht="20.25" hidden="1">
      <c r="A163" s="175" t="s">
        <v>1076</v>
      </c>
      <c r="B163" s="186">
        <v>39695</v>
      </c>
      <c r="C163" s="123">
        <v>470</v>
      </c>
      <c r="D163" s="123">
        <v>470</v>
      </c>
      <c r="E163" s="123">
        <v>0</v>
      </c>
      <c r="F163" s="123">
        <v>470</v>
      </c>
      <c r="G163" s="123">
        <v>0</v>
      </c>
      <c r="H163" s="123">
        <f t="shared" si="10"/>
        <v>0</v>
      </c>
      <c r="I163" s="123">
        <f t="shared" si="11"/>
        <v>0</v>
      </c>
      <c r="J163" s="176" t="s">
        <v>47</v>
      </c>
      <c r="K163" s="150"/>
    </row>
    <row r="164" spans="1:11" ht="20.25" hidden="1">
      <c r="A164" s="175" t="s">
        <v>1049</v>
      </c>
      <c r="B164" s="186">
        <v>39716</v>
      </c>
      <c r="C164" s="123">
        <v>136</v>
      </c>
      <c r="D164" s="123">
        <v>136</v>
      </c>
      <c r="E164" s="123">
        <v>0</v>
      </c>
      <c r="F164" s="123">
        <v>136</v>
      </c>
      <c r="G164" s="123">
        <v>0</v>
      </c>
      <c r="H164" s="123">
        <f t="shared" si="10"/>
        <v>0</v>
      </c>
      <c r="I164" s="123">
        <f t="shared" si="11"/>
        <v>0</v>
      </c>
      <c r="J164" s="176" t="s">
        <v>47</v>
      </c>
      <c r="K164" s="150"/>
    </row>
    <row r="165" spans="1:11" ht="20.25" hidden="1">
      <c r="A165" s="175" t="s">
        <v>311</v>
      </c>
      <c r="B165" s="186">
        <v>39745</v>
      </c>
      <c r="C165" s="123">
        <v>51</v>
      </c>
      <c r="D165" s="123">
        <v>51</v>
      </c>
      <c r="E165" s="123">
        <v>0</v>
      </c>
      <c r="F165" s="123">
        <v>51</v>
      </c>
      <c r="G165" s="123">
        <v>0</v>
      </c>
      <c r="H165" s="123">
        <f t="shared" si="10"/>
        <v>0</v>
      </c>
      <c r="I165" s="123">
        <f t="shared" si="11"/>
        <v>0</v>
      </c>
      <c r="J165" s="176" t="s">
        <v>47</v>
      </c>
      <c r="K165" s="150"/>
    </row>
    <row r="166" spans="1:11" ht="20.25" hidden="1">
      <c r="A166" s="175" t="s">
        <v>1051</v>
      </c>
      <c r="B166" s="186">
        <v>39853</v>
      </c>
      <c r="C166" s="123">
        <v>200</v>
      </c>
      <c r="D166" s="123">
        <v>200</v>
      </c>
      <c r="E166" s="123">
        <v>0</v>
      </c>
      <c r="F166" s="123">
        <v>200</v>
      </c>
      <c r="G166" s="123">
        <v>0</v>
      </c>
      <c r="H166" s="123">
        <f t="shared" si="10"/>
        <v>0</v>
      </c>
      <c r="I166" s="123">
        <f t="shared" si="11"/>
        <v>0</v>
      </c>
      <c r="J166" s="176" t="s">
        <v>47</v>
      </c>
      <c r="K166" s="150"/>
    </row>
    <row r="167" spans="1:11" ht="20.25" hidden="1">
      <c r="A167" s="175" t="s">
        <v>80</v>
      </c>
      <c r="B167" s="186">
        <v>39853</v>
      </c>
      <c r="C167" s="123">
        <v>300</v>
      </c>
      <c r="D167" s="123">
        <v>300</v>
      </c>
      <c r="E167" s="123">
        <v>0</v>
      </c>
      <c r="F167" s="123">
        <v>300</v>
      </c>
      <c r="G167" s="123">
        <v>0</v>
      </c>
      <c r="H167" s="123">
        <f t="shared" si="10"/>
        <v>0</v>
      </c>
      <c r="I167" s="123">
        <f t="shared" si="11"/>
        <v>0</v>
      </c>
      <c r="J167" s="176" t="s">
        <v>47</v>
      </c>
      <c r="K167" s="150"/>
    </row>
    <row r="168" spans="1:11" ht="20.25" hidden="1">
      <c r="A168" s="175" t="s">
        <v>206</v>
      </c>
      <c r="B168" s="186">
        <v>39863</v>
      </c>
      <c r="C168" s="123">
        <v>207</v>
      </c>
      <c r="D168" s="123">
        <v>207</v>
      </c>
      <c r="E168" s="123">
        <v>0</v>
      </c>
      <c r="F168" s="123">
        <v>207</v>
      </c>
      <c r="G168" s="123">
        <v>0</v>
      </c>
      <c r="H168" s="123">
        <f t="shared" si="10"/>
        <v>0</v>
      </c>
      <c r="I168" s="123">
        <f t="shared" si="11"/>
        <v>0</v>
      </c>
      <c r="J168" s="176" t="s">
        <v>47</v>
      </c>
      <c r="K168" s="150"/>
    </row>
    <row r="169" spans="1:11" ht="20.25" hidden="1">
      <c r="A169" s="175" t="s">
        <v>100</v>
      </c>
      <c r="B169" s="186">
        <v>39884</v>
      </c>
      <c r="C169" s="123">
        <v>80</v>
      </c>
      <c r="D169" s="123">
        <v>80</v>
      </c>
      <c r="E169" s="123">
        <v>0</v>
      </c>
      <c r="F169" s="123">
        <v>80</v>
      </c>
      <c r="G169" s="123">
        <v>0</v>
      </c>
      <c r="H169" s="123">
        <f t="shared" si="10"/>
        <v>0</v>
      </c>
      <c r="I169" s="123">
        <f t="shared" si="11"/>
        <v>0</v>
      </c>
      <c r="J169" s="176" t="s">
        <v>47</v>
      </c>
      <c r="K169" s="150"/>
    </row>
    <row r="170" spans="1:11" ht="20.25" hidden="1">
      <c r="A170" s="175" t="s">
        <v>311</v>
      </c>
      <c r="B170" s="186">
        <v>39948</v>
      </c>
      <c r="C170" s="123">
        <v>51</v>
      </c>
      <c r="D170" s="123">
        <v>51</v>
      </c>
      <c r="E170" s="123">
        <v>0</v>
      </c>
      <c r="F170" s="123">
        <v>51</v>
      </c>
      <c r="G170" s="123">
        <v>0</v>
      </c>
      <c r="H170" s="123">
        <f t="shared" si="10"/>
        <v>0</v>
      </c>
      <c r="I170" s="123">
        <f t="shared" si="11"/>
        <v>0</v>
      </c>
      <c r="J170" s="176" t="s">
        <v>47</v>
      </c>
      <c r="K170" s="150"/>
    </row>
    <row r="171" spans="1:11" ht="20.25" hidden="1">
      <c r="A171" s="175" t="s">
        <v>344</v>
      </c>
      <c r="B171" s="186">
        <v>39948</v>
      </c>
      <c r="C171" s="123">
        <v>300</v>
      </c>
      <c r="D171" s="123">
        <v>300</v>
      </c>
      <c r="E171" s="123">
        <v>0</v>
      </c>
      <c r="F171" s="123">
        <v>300</v>
      </c>
      <c r="G171" s="123">
        <v>0</v>
      </c>
      <c r="H171" s="123">
        <f t="shared" si="10"/>
        <v>0</v>
      </c>
      <c r="I171" s="123">
        <f t="shared" si="11"/>
        <v>0</v>
      </c>
      <c r="J171" s="176" t="s">
        <v>47</v>
      </c>
      <c r="K171" s="150"/>
    </row>
    <row r="172" spans="1:11" ht="20.25" hidden="1">
      <c r="A172" s="175" t="s">
        <v>1077</v>
      </c>
      <c r="B172" s="186">
        <v>39954</v>
      </c>
      <c r="C172" s="123">
        <v>1000</v>
      </c>
      <c r="D172" s="123">
        <v>1000</v>
      </c>
      <c r="E172" s="123">
        <v>0</v>
      </c>
      <c r="F172" s="123">
        <v>1000</v>
      </c>
      <c r="G172" s="123">
        <v>0</v>
      </c>
      <c r="H172" s="123">
        <f t="shared" si="10"/>
        <v>0</v>
      </c>
      <c r="I172" s="123">
        <f t="shared" si="11"/>
        <v>0</v>
      </c>
      <c r="J172" s="176" t="s">
        <v>47</v>
      </c>
      <c r="K172" s="150"/>
    </row>
    <row r="173" spans="1:11" ht="20.25" hidden="1">
      <c r="A173" s="175" t="s">
        <v>325</v>
      </c>
      <c r="B173" s="186">
        <v>39961</v>
      </c>
      <c r="C173" s="123">
        <v>960</v>
      </c>
      <c r="D173" s="123">
        <v>960</v>
      </c>
      <c r="E173" s="123">
        <v>0</v>
      </c>
      <c r="F173" s="123">
        <v>960</v>
      </c>
      <c r="G173" s="123">
        <v>0</v>
      </c>
      <c r="H173" s="123">
        <f t="shared" si="10"/>
        <v>0</v>
      </c>
      <c r="I173" s="123">
        <f t="shared" si="11"/>
        <v>0</v>
      </c>
      <c r="J173" s="176" t="s">
        <v>47</v>
      </c>
      <c r="K173" s="150"/>
    </row>
    <row r="174" spans="1:11" ht="20.25" hidden="1">
      <c r="A174" s="175" t="s">
        <v>334</v>
      </c>
      <c r="B174" s="186">
        <v>39961</v>
      </c>
      <c r="C174" s="123">
        <v>800</v>
      </c>
      <c r="D174" s="123">
        <v>800</v>
      </c>
      <c r="E174" s="123">
        <v>0</v>
      </c>
      <c r="F174" s="123">
        <v>800</v>
      </c>
      <c r="G174" s="123">
        <v>0</v>
      </c>
      <c r="H174" s="123">
        <f t="shared" si="10"/>
        <v>0</v>
      </c>
      <c r="I174" s="123">
        <f t="shared" si="11"/>
        <v>0</v>
      </c>
      <c r="J174" s="176" t="s">
        <v>47</v>
      </c>
      <c r="K174" s="150"/>
    </row>
    <row r="175" spans="1:11" ht="20.25" hidden="1">
      <c r="A175" s="175" t="s">
        <v>331</v>
      </c>
      <c r="B175" s="186">
        <v>39961</v>
      </c>
      <c r="C175" s="123">
        <v>400</v>
      </c>
      <c r="D175" s="123">
        <v>400</v>
      </c>
      <c r="E175" s="123">
        <v>0</v>
      </c>
      <c r="F175" s="123">
        <v>400</v>
      </c>
      <c r="G175" s="123">
        <v>0</v>
      </c>
      <c r="H175" s="123">
        <f t="shared" si="10"/>
        <v>0</v>
      </c>
      <c r="I175" s="123">
        <f t="shared" si="11"/>
        <v>0</v>
      </c>
      <c r="J175" s="176" t="s">
        <v>47</v>
      </c>
      <c r="K175" s="150"/>
    </row>
    <row r="176" spans="1:11" ht="20.25" hidden="1">
      <c r="A176" s="175" t="s">
        <v>1075</v>
      </c>
      <c r="B176" s="186">
        <v>39983</v>
      </c>
      <c r="C176" s="123">
        <v>2800</v>
      </c>
      <c r="D176" s="123">
        <v>2800</v>
      </c>
      <c r="E176" s="123">
        <v>0</v>
      </c>
      <c r="F176" s="123">
        <v>2800</v>
      </c>
      <c r="G176" s="123">
        <v>0</v>
      </c>
      <c r="H176" s="123">
        <f t="shared" si="10"/>
        <v>0</v>
      </c>
      <c r="I176" s="123">
        <f t="shared" si="11"/>
        <v>0</v>
      </c>
      <c r="J176" s="176" t="s">
        <v>47</v>
      </c>
      <c r="K176" s="150"/>
    </row>
    <row r="177" spans="1:11" ht="20.25" hidden="1">
      <c r="A177" s="175" t="s">
        <v>1074</v>
      </c>
      <c r="B177" s="186">
        <v>39990</v>
      </c>
      <c r="C177" s="123">
        <v>99.9</v>
      </c>
      <c r="D177" s="123">
        <v>99.9</v>
      </c>
      <c r="E177" s="123">
        <v>0</v>
      </c>
      <c r="F177" s="123">
        <v>99.9</v>
      </c>
      <c r="G177" s="123">
        <v>0</v>
      </c>
      <c r="H177" s="123">
        <f t="shared" si="10"/>
        <v>0</v>
      </c>
      <c r="I177" s="123">
        <f t="shared" si="11"/>
        <v>0</v>
      </c>
      <c r="J177" s="176" t="s">
        <v>47</v>
      </c>
      <c r="K177" s="150"/>
    </row>
    <row r="178" spans="1:11" ht="20.25" hidden="1">
      <c r="A178" s="175" t="s">
        <v>70</v>
      </c>
      <c r="B178" s="186">
        <v>40018</v>
      </c>
      <c r="C178" s="123">
        <v>80</v>
      </c>
      <c r="D178" s="123">
        <v>80</v>
      </c>
      <c r="E178" s="123">
        <v>0</v>
      </c>
      <c r="F178" s="123">
        <v>80</v>
      </c>
      <c r="G178" s="123">
        <v>0</v>
      </c>
      <c r="H178" s="123">
        <f t="shared" si="10"/>
        <v>0</v>
      </c>
      <c r="I178" s="123">
        <f t="shared" si="11"/>
        <v>0</v>
      </c>
      <c r="J178" s="176" t="s">
        <v>47</v>
      </c>
      <c r="K178" s="150"/>
    </row>
    <row r="179" spans="1:11" ht="20.25" hidden="1">
      <c r="A179" s="175" t="s">
        <v>1051</v>
      </c>
      <c r="B179" s="186">
        <v>40035</v>
      </c>
      <c r="C179" s="123">
        <v>200</v>
      </c>
      <c r="D179" s="123">
        <v>200</v>
      </c>
      <c r="E179" s="123">
        <v>0</v>
      </c>
      <c r="F179" s="123">
        <v>200</v>
      </c>
      <c r="G179" s="123">
        <v>0</v>
      </c>
      <c r="H179" s="123">
        <f t="shared" si="10"/>
        <v>0</v>
      </c>
      <c r="I179" s="123">
        <f t="shared" si="11"/>
        <v>0</v>
      </c>
      <c r="J179" s="176" t="s">
        <v>47</v>
      </c>
      <c r="K179" s="150"/>
    </row>
    <row r="180" spans="1:11" ht="20.25" hidden="1">
      <c r="A180" s="175" t="s">
        <v>80</v>
      </c>
      <c r="B180" s="186">
        <v>40035</v>
      </c>
      <c r="C180" s="123">
        <v>270</v>
      </c>
      <c r="D180" s="123">
        <v>270</v>
      </c>
      <c r="E180" s="123">
        <v>0</v>
      </c>
      <c r="F180" s="123">
        <v>270</v>
      </c>
      <c r="G180" s="123">
        <v>0</v>
      </c>
      <c r="H180" s="123">
        <f t="shared" si="10"/>
        <v>0</v>
      </c>
      <c r="I180" s="123">
        <f t="shared" si="11"/>
        <v>0</v>
      </c>
      <c r="J180" s="176" t="s">
        <v>47</v>
      </c>
      <c r="K180" s="150"/>
    </row>
    <row r="181" spans="1:11" ht="20.25" hidden="1">
      <c r="A181" s="175" t="s">
        <v>1076</v>
      </c>
      <c r="B181" s="186">
        <v>40060</v>
      </c>
      <c r="C181" s="123">
        <v>470</v>
      </c>
      <c r="D181" s="123">
        <v>470</v>
      </c>
      <c r="E181" s="123">
        <v>0</v>
      </c>
      <c r="F181" s="123">
        <v>470</v>
      </c>
      <c r="G181" s="123">
        <v>0</v>
      </c>
      <c r="H181" s="123">
        <f t="shared" si="10"/>
        <v>0</v>
      </c>
      <c r="I181" s="123">
        <f t="shared" si="11"/>
        <v>0</v>
      </c>
      <c r="J181" s="176" t="s">
        <v>47</v>
      </c>
      <c r="K181" s="150"/>
    </row>
    <row r="182" spans="1:11" ht="20.25" hidden="1">
      <c r="A182" s="175" t="s">
        <v>1078</v>
      </c>
      <c r="B182" s="186">
        <v>40085</v>
      </c>
      <c r="C182" s="123">
        <v>198</v>
      </c>
      <c r="D182" s="123">
        <v>198</v>
      </c>
      <c r="E182" s="123">
        <v>0</v>
      </c>
      <c r="F182" s="123">
        <v>198</v>
      </c>
      <c r="G182" s="123">
        <v>0</v>
      </c>
      <c r="H182" s="123">
        <f t="shared" ref="H182:H198" si="12">D182+E182-F182-G182</f>
        <v>0</v>
      </c>
      <c r="I182" s="123">
        <f t="shared" ref="I182:I198" si="13">C182-D182-E182</f>
        <v>0</v>
      </c>
      <c r="J182" s="176" t="s">
        <v>47</v>
      </c>
      <c r="K182" s="150"/>
    </row>
    <row r="183" spans="1:11" ht="20.25" hidden="1">
      <c r="A183" s="175" t="s">
        <v>1051</v>
      </c>
      <c r="B183" s="186">
        <v>40220</v>
      </c>
      <c r="C183" s="123">
        <v>190</v>
      </c>
      <c r="D183" s="123">
        <v>190</v>
      </c>
      <c r="E183" s="123">
        <v>0</v>
      </c>
      <c r="F183" s="123">
        <v>190</v>
      </c>
      <c r="G183" s="123">
        <v>0</v>
      </c>
      <c r="H183" s="123">
        <f t="shared" si="12"/>
        <v>0</v>
      </c>
      <c r="I183" s="123">
        <f t="shared" si="13"/>
        <v>0</v>
      </c>
      <c r="J183" s="176" t="s">
        <v>47</v>
      </c>
      <c r="K183" s="150"/>
    </row>
    <row r="184" spans="1:11" ht="20.25" hidden="1">
      <c r="A184" s="175" t="s">
        <v>80</v>
      </c>
      <c r="B184" s="186">
        <v>40218</v>
      </c>
      <c r="C184" s="123">
        <v>240</v>
      </c>
      <c r="D184" s="123">
        <v>240</v>
      </c>
      <c r="E184" s="123">
        <v>0</v>
      </c>
      <c r="F184" s="123">
        <v>240</v>
      </c>
      <c r="G184" s="123">
        <v>0</v>
      </c>
      <c r="H184" s="123">
        <f t="shared" si="12"/>
        <v>0</v>
      </c>
      <c r="I184" s="123">
        <f t="shared" si="13"/>
        <v>0</v>
      </c>
      <c r="J184" s="176" t="s">
        <v>47</v>
      </c>
      <c r="K184" s="150"/>
    </row>
    <row r="185" spans="1:11" ht="20.25">
      <c r="A185" s="175" t="s">
        <v>206</v>
      </c>
      <c r="B185" s="186">
        <v>40227</v>
      </c>
      <c r="C185" s="123">
        <v>207</v>
      </c>
      <c r="D185" s="123">
        <v>207</v>
      </c>
      <c r="E185" s="123">
        <v>0</v>
      </c>
      <c r="F185" s="123">
        <v>33</v>
      </c>
      <c r="G185" s="123">
        <v>0</v>
      </c>
      <c r="H185" s="123">
        <f t="shared" si="12"/>
        <v>174</v>
      </c>
      <c r="I185" s="123">
        <f t="shared" si="13"/>
        <v>0</v>
      </c>
      <c r="J185" s="176" t="s">
        <v>47</v>
      </c>
      <c r="K185" s="150"/>
    </row>
    <row r="186" spans="1:11" ht="20.25" hidden="1">
      <c r="A186" s="175" t="s">
        <v>100</v>
      </c>
      <c r="B186" s="186">
        <v>40249</v>
      </c>
      <c r="C186" s="123">
        <v>80</v>
      </c>
      <c r="D186" s="123">
        <v>80</v>
      </c>
      <c r="E186" s="123">
        <v>0</v>
      </c>
      <c r="F186" s="123">
        <v>80</v>
      </c>
      <c r="G186" s="123">
        <v>0</v>
      </c>
      <c r="H186" s="123">
        <f t="shared" si="12"/>
        <v>0</v>
      </c>
      <c r="I186" s="123">
        <f t="shared" si="13"/>
        <v>0</v>
      </c>
      <c r="J186" s="176" t="s">
        <v>47</v>
      </c>
      <c r="K186" s="150"/>
    </row>
    <row r="187" spans="1:11" ht="20.25" hidden="1">
      <c r="A187" s="175" t="s">
        <v>100</v>
      </c>
      <c r="B187" s="186">
        <v>40427</v>
      </c>
      <c r="C187" s="123">
        <v>80</v>
      </c>
      <c r="D187" s="123">
        <v>80</v>
      </c>
      <c r="E187" s="123">
        <v>0</v>
      </c>
      <c r="F187" s="123">
        <v>80</v>
      </c>
      <c r="G187" s="123">
        <v>0</v>
      </c>
      <c r="H187" s="123">
        <f t="shared" si="12"/>
        <v>0</v>
      </c>
      <c r="I187" s="123">
        <f t="shared" si="13"/>
        <v>0</v>
      </c>
      <c r="J187" s="176" t="s">
        <v>47</v>
      </c>
      <c r="K187" s="150"/>
    </row>
    <row r="188" spans="1:11" ht="20.25">
      <c r="A188" s="175" t="s">
        <v>344</v>
      </c>
      <c r="B188" s="186">
        <v>40284</v>
      </c>
      <c r="C188" s="123">
        <v>290</v>
      </c>
      <c r="D188" s="123">
        <v>290</v>
      </c>
      <c r="E188" s="123">
        <v>0</v>
      </c>
      <c r="F188" s="123">
        <v>15</v>
      </c>
      <c r="G188" s="123">
        <v>0</v>
      </c>
      <c r="H188" s="123">
        <f t="shared" si="12"/>
        <v>275</v>
      </c>
      <c r="I188" s="123">
        <f t="shared" si="13"/>
        <v>0</v>
      </c>
      <c r="J188" s="176">
        <v>44288</v>
      </c>
      <c r="K188" s="151" t="s">
        <v>105</v>
      </c>
    </row>
    <row r="189" spans="1:11" ht="20.25">
      <c r="A189" s="175" t="s">
        <v>1077</v>
      </c>
      <c r="B189" s="186">
        <v>40315</v>
      </c>
      <c r="C189" s="123">
        <v>1000</v>
      </c>
      <c r="D189" s="123">
        <v>1000</v>
      </c>
      <c r="E189" s="123">
        <v>0</v>
      </c>
      <c r="F189" s="123">
        <v>250</v>
      </c>
      <c r="G189" s="123">
        <v>150</v>
      </c>
      <c r="H189" s="123">
        <f t="shared" si="12"/>
        <v>600</v>
      </c>
      <c r="I189" s="123">
        <f t="shared" si="13"/>
        <v>0</v>
      </c>
      <c r="J189" s="176">
        <v>44315</v>
      </c>
      <c r="K189" s="151" t="s">
        <v>105</v>
      </c>
    </row>
    <row r="190" spans="1:11" ht="20.25">
      <c r="A190" s="175" t="s">
        <v>334</v>
      </c>
      <c r="B190" s="186">
        <v>40325</v>
      </c>
      <c r="C190" s="123">
        <v>800</v>
      </c>
      <c r="D190" s="123">
        <v>800</v>
      </c>
      <c r="E190" s="123">
        <v>0</v>
      </c>
      <c r="F190" s="123">
        <v>120</v>
      </c>
      <c r="G190" s="123">
        <v>0</v>
      </c>
      <c r="H190" s="123">
        <f t="shared" si="12"/>
        <v>680</v>
      </c>
      <c r="I190" s="123">
        <f t="shared" si="13"/>
        <v>0</v>
      </c>
      <c r="J190" s="176">
        <v>44330</v>
      </c>
      <c r="K190" s="151" t="s">
        <v>105</v>
      </c>
    </row>
    <row r="191" spans="1:11" ht="20.25">
      <c r="A191" s="175" t="s">
        <v>325</v>
      </c>
      <c r="B191" s="186">
        <v>40325</v>
      </c>
      <c r="C191" s="123">
        <v>960</v>
      </c>
      <c r="D191" s="123">
        <v>960</v>
      </c>
      <c r="E191" s="123">
        <v>0</v>
      </c>
      <c r="F191" s="123">
        <v>48</v>
      </c>
      <c r="G191" s="123">
        <v>0</v>
      </c>
      <c r="H191" s="123">
        <f t="shared" si="12"/>
        <v>912</v>
      </c>
      <c r="I191" s="123">
        <f t="shared" si="13"/>
        <v>0</v>
      </c>
      <c r="J191" s="176">
        <v>44323</v>
      </c>
      <c r="K191" s="151" t="s">
        <v>105</v>
      </c>
    </row>
    <row r="192" spans="1:11" ht="20.25">
      <c r="A192" s="175" t="s">
        <v>331</v>
      </c>
      <c r="B192" s="186">
        <v>40336</v>
      </c>
      <c r="C192" s="123">
        <v>400</v>
      </c>
      <c r="D192" s="123">
        <v>400</v>
      </c>
      <c r="E192" s="123">
        <v>0</v>
      </c>
      <c r="F192" s="123">
        <v>20</v>
      </c>
      <c r="G192" s="123">
        <v>0</v>
      </c>
      <c r="H192" s="123">
        <f t="shared" si="12"/>
        <v>380</v>
      </c>
      <c r="I192" s="123">
        <f t="shared" si="13"/>
        <v>0</v>
      </c>
      <c r="J192" s="176">
        <v>44351</v>
      </c>
      <c r="K192" s="151" t="s">
        <v>671</v>
      </c>
    </row>
    <row r="193" spans="1:11" ht="20.25">
      <c r="A193" s="175" t="s">
        <v>1422</v>
      </c>
      <c r="B193" s="186">
        <v>40350</v>
      </c>
      <c r="C193" s="123">
        <v>2500</v>
      </c>
      <c r="D193" s="123">
        <v>2500</v>
      </c>
      <c r="E193" s="123">
        <v>0</v>
      </c>
      <c r="F193" s="123">
        <v>750</v>
      </c>
      <c r="G193" s="123">
        <v>0</v>
      </c>
      <c r="H193" s="123">
        <f t="shared" si="12"/>
        <v>1750</v>
      </c>
      <c r="I193" s="123">
        <f t="shared" si="13"/>
        <v>0</v>
      </c>
      <c r="J193" s="176">
        <v>44358</v>
      </c>
      <c r="K193" s="151" t="s">
        <v>670</v>
      </c>
    </row>
    <row r="194" spans="1:11" ht="20.25" hidden="1">
      <c r="A194" s="175" t="s">
        <v>1074</v>
      </c>
      <c r="B194" s="186">
        <v>40357</v>
      </c>
      <c r="C194" s="123">
        <v>99.9</v>
      </c>
      <c r="D194" s="123">
        <v>99.9</v>
      </c>
      <c r="E194" s="123">
        <v>0</v>
      </c>
      <c r="F194" s="123">
        <v>99.9</v>
      </c>
      <c r="G194" s="123">
        <v>0</v>
      </c>
      <c r="H194" s="123">
        <f t="shared" si="12"/>
        <v>0</v>
      </c>
      <c r="I194" s="123">
        <f t="shared" si="13"/>
        <v>0</v>
      </c>
      <c r="J194" s="176" t="s">
        <v>1424</v>
      </c>
      <c r="K194" s="151"/>
    </row>
    <row r="195" spans="1:11" ht="20.25">
      <c r="A195" s="175" t="s">
        <v>1051</v>
      </c>
      <c r="B195" s="186">
        <v>40396</v>
      </c>
      <c r="C195" s="123">
        <v>185</v>
      </c>
      <c r="D195" s="123">
        <v>185</v>
      </c>
      <c r="E195" s="123">
        <v>0</v>
      </c>
      <c r="F195" s="123">
        <v>149.44438</v>
      </c>
      <c r="G195" s="123">
        <v>0</v>
      </c>
      <c r="H195" s="123">
        <f t="shared" si="12"/>
        <v>35.555620000000005</v>
      </c>
      <c r="I195" s="123">
        <f t="shared" si="13"/>
        <v>0</v>
      </c>
      <c r="J195" s="176" t="s">
        <v>1423</v>
      </c>
      <c r="K195" s="151" t="s">
        <v>672</v>
      </c>
    </row>
    <row r="196" spans="1:11" ht="20.25" hidden="1">
      <c r="A196" s="175" t="s">
        <v>80</v>
      </c>
      <c r="B196" s="186">
        <v>40396</v>
      </c>
      <c r="C196" s="123">
        <v>210</v>
      </c>
      <c r="D196" s="123">
        <v>210</v>
      </c>
      <c r="E196" s="123">
        <v>0</v>
      </c>
      <c r="F196" s="123">
        <v>210</v>
      </c>
      <c r="G196" s="123">
        <v>0</v>
      </c>
      <c r="H196" s="123">
        <f t="shared" si="12"/>
        <v>0</v>
      </c>
      <c r="I196" s="123">
        <f t="shared" si="13"/>
        <v>0</v>
      </c>
      <c r="J196" s="176" t="s">
        <v>47</v>
      </c>
      <c r="K196" s="150"/>
    </row>
    <row r="197" spans="1:11" ht="20.25">
      <c r="A197" s="175" t="s">
        <v>1076</v>
      </c>
      <c r="B197" s="186">
        <v>40424</v>
      </c>
      <c r="C197" s="123">
        <v>450</v>
      </c>
      <c r="D197" s="123">
        <v>450</v>
      </c>
      <c r="E197" s="123">
        <v>0</v>
      </c>
      <c r="F197" s="123">
        <v>23</v>
      </c>
      <c r="G197" s="123">
        <v>0</v>
      </c>
      <c r="H197" s="123">
        <f t="shared" si="12"/>
        <v>427</v>
      </c>
      <c r="I197" s="123">
        <f t="shared" si="13"/>
        <v>0</v>
      </c>
      <c r="J197" s="176">
        <v>44435</v>
      </c>
      <c r="K197" s="151" t="s">
        <v>674</v>
      </c>
    </row>
    <row r="198" spans="1:11" ht="20.25" hidden="1">
      <c r="A198" s="175" t="s">
        <v>1078</v>
      </c>
      <c r="B198" s="186">
        <v>40450</v>
      </c>
      <c r="C198" s="123">
        <v>180</v>
      </c>
      <c r="D198" s="123">
        <v>180</v>
      </c>
      <c r="E198" s="123">
        <v>0</v>
      </c>
      <c r="F198" s="123">
        <v>120</v>
      </c>
      <c r="G198" s="123">
        <v>60</v>
      </c>
      <c r="H198" s="123">
        <f t="shared" si="12"/>
        <v>0</v>
      </c>
      <c r="I198" s="123">
        <f t="shared" si="13"/>
        <v>0</v>
      </c>
      <c r="J198" s="176" t="s">
        <v>47</v>
      </c>
      <c r="K198" s="151" t="s">
        <v>673</v>
      </c>
    </row>
    <row r="199" spans="1:11" ht="31.5">
      <c r="A199" s="7"/>
      <c r="B199" s="14"/>
      <c r="C199" s="10"/>
      <c r="D199" s="10"/>
      <c r="E199" s="10"/>
      <c r="F199" s="10"/>
      <c r="G199" s="10"/>
      <c r="H199" s="10"/>
      <c r="I199" s="10"/>
      <c r="J199" s="14"/>
      <c r="K199" s="15"/>
    </row>
    <row r="200" spans="1:11" s="114" customFormat="1" ht="21" thickBot="1">
      <c r="A200" s="156" t="s">
        <v>612</v>
      </c>
      <c r="B200" s="183">
        <f>COUNTA(B5:B199)</f>
        <v>194</v>
      </c>
      <c r="C200" s="139">
        <f t="shared" ref="C200:I200" si="14">SUM(C5:C199)</f>
        <v>65206.8</v>
      </c>
      <c r="D200" s="139">
        <f t="shared" si="14"/>
        <v>64951.8</v>
      </c>
      <c r="E200" s="139">
        <f t="shared" si="14"/>
        <v>0</v>
      </c>
      <c r="F200" s="139">
        <f t="shared" si="14"/>
        <v>58123.919550000006</v>
      </c>
      <c r="G200" s="139">
        <f t="shared" si="14"/>
        <v>210</v>
      </c>
      <c r="H200" s="207">
        <f t="shared" si="14"/>
        <v>5240.5556200000001</v>
      </c>
      <c r="I200" s="139">
        <f t="shared" si="14"/>
        <v>255</v>
      </c>
      <c r="J200" s="184"/>
      <c r="K200" s="185"/>
    </row>
  </sheetData>
  <autoFilter ref="A4:K198">
    <filterColumn colId="7">
      <filters>
        <filter val="1,750"/>
        <filter val="174"/>
        <filter val="275"/>
        <filter val="36"/>
        <filter val="380"/>
        <filter val="427"/>
        <filter val="600"/>
        <filter val="680"/>
        <filter val="7"/>
        <filter val="912"/>
      </filters>
    </filterColumn>
  </autoFilter>
  <mergeCells count="10">
    <mergeCell ref="A1:B1"/>
    <mergeCell ref="K3:K4"/>
    <mergeCell ref="A3:A4"/>
    <mergeCell ref="B3:B4"/>
    <mergeCell ref="C3:C4"/>
    <mergeCell ref="H3:H4"/>
    <mergeCell ref="I3:I4"/>
    <mergeCell ref="J3:J4"/>
    <mergeCell ref="D3:E3"/>
    <mergeCell ref="F3:G3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36" fitToHeight="2" orientation="landscape" r:id="rId1"/>
  <headerFooter alignWithMargins="0">
    <oddFooter>&amp;P페이지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70"/>
  <sheetViews>
    <sheetView view="pageBreakPreview" zoomScale="85" zoomScaleSheetLayoutView="85" workbookViewId="0">
      <pane ySplit="4" topLeftCell="A56" activePane="bottomLeft" state="frozen"/>
      <selection activeCell="K21" sqref="K21"/>
      <selection pane="bottomLeft" activeCell="I14" sqref="I14"/>
    </sheetView>
  </sheetViews>
  <sheetFormatPr defaultRowHeight="13.5"/>
  <cols>
    <col min="1" max="1" width="24.77734375" customWidth="1"/>
    <col min="2" max="2" width="13.6640625" bestFit="1" customWidth="1"/>
    <col min="3" max="3" width="11.6640625" bestFit="1" customWidth="1"/>
    <col min="4" max="4" width="12.21875" bestFit="1" customWidth="1"/>
    <col min="5" max="6" width="13" bestFit="1" customWidth="1"/>
    <col min="7" max="7" width="14.77734375" customWidth="1"/>
    <col min="8" max="9" width="13" bestFit="1" customWidth="1"/>
    <col min="10" max="10" width="11.6640625" bestFit="1" customWidth="1"/>
    <col min="11" max="11" width="14" bestFit="1" customWidth="1"/>
    <col min="12" max="12" width="13.6640625" bestFit="1" customWidth="1"/>
    <col min="13" max="13" width="47.5546875" bestFit="1" customWidth="1"/>
    <col min="14" max="14" width="31.33203125" bestFit="1" customWidth="1"/>
    <col min="15" max="15" width="23.5546875" customWidth="1"/>
    <col min="17" max="17" width="7.77734375" bestFit="1" customWidth="1"/>
  </cols>
  <sheetData>
    <row r="1" spans="1:14" ht="26.25">
      <c r="A1" s="266" t="s">
        <v>704</v>
      </c>
      <c r="B1" s="266"/>
      <c r="C1" s="266"/>
      <c r="D1" s="266"/>
      <c r="E1" s="266"/>
      <c r="F1" s="266"/>
      <c r="G1" s="137"/>
      <c r="H1" s="137"/>
      <c r="I1" s="137"/>
      <c r="J1" s="137"/>
      <c r="K1" s="137"/>
      <c r="L1" s="137"/>
      <c r="M1" s="137"/>
      <c r="N1" s="114"/>
    </row>
    <row r="2" spans="1:14" ht="21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8" t="s">
        <v>14</v>
      </c>
    </row>
    <row r="3" spans="1:14" ht="20.25">
      <c r="A3" s="253" t="s">
        <v>52</v>
      </c>
      <c r="B3" s="254" t="s">
        <v>657</v>
      </c>
      <c r="C3" s="254" t="s">
        <v>658</v>
      </c>
      <c r="D3" s="254" t="s">
        <v>2</v>
      </c>
      <c r="E3" s="254" t="s">
        <v>3</v>
      </c>
      <c r="F3" s="254"/>
      <c r="G3" s="254"/>
      <c r="H3" s="254" t="s">
        <v>30</v>
      </c>
      <c r="I3" s="254"/>
      <c r="J3" s="254" t="s">
        <v>44</v>
      </c>
      <c r="K3" s="254" t="s">
        <v>4</v>
      </c>
      <c r="L3" s="254" t="s">
        <v>51</v>
      </c>
      <c r="M3" s="254" t="s">
        <v>50</v>
      </c>
      <c r="N3" s="276" t="s">
        <v>705</v>
      </c>
    </row>
    <row r="4" spans="1:14" ht="21" thickBot="1">
      <c r="A4" s="267"/>
      <c r="B4" s="268"/>
      <c r="C4" s="268"/>
      <c r="D4" s="268"/>
      <c r="E4" s="154" t="s">
        <v>1438</v>
      </c>
      <c r="F4" s="154" t="s">
        <v>1440</v>
      </c>
      <c r="G4" s="154" t="s">
        <v>2</v>
      </c>
      <c r="H4" s="154" t="s">
        <v>1438</v>
      </c>
      <c r="I4" s="154" t="s">
        <v>1440</v>
      </c>
      <c r="J4" s="268"/>
      <c r="K4" s="268"/>
      <c r="L4" s="268"/>
      <c r="M4" s="268"/>
      <c r="N4" s="280"/>
    </row>
    <row r="5" spans="1:14" ht="21" thickTop="1">
      <c r="A5" s="149" t="s">
        <v>274</v>
      </c>
      <c r="B5" s="186">
        <v>37071</v>
      </c>
      <c r="C5" s="123">
        <v>90000</v>
      </c>
      <c r="D5" s="124">
        <v>0</v>
      </c>
      <c r="E5" s="123">
        <v>90000</v>
      </c>
      <c r="F5" s="123">
        <v>0</v>
      </c>
      <c r="G5" s="124">
        <v>0</v>
      </c>
      <c r="H5" s="123">
        <v>4500</v>
      </c>
      <c r="I5" s="123">
        <v>0</v>
      </c>
      <c r="J5" s="123">
        <f t="shared" ref="J5:J36" si="0">E5+F5-H5-I5</f>
        <v>85500</v>
      </c>
      <c r="K5" s="123" t="s">
        <v>47</v>
      </c>
      <c r="L5" s="176">
        <v>42556</v>
      </c>
      <c r="M5" s="143" t="s">
        <v>273</v>
      </c>
      <c r="N5" s="150" t="s">
        <v>706</v>
      </c>
    </row>
    <row r="6" spans="1:14" ht="20.25">
      <c r="A6" s="146" t="s">
        <v>300</v>
      </c>
      <c r="B6" s="190">
        <v>37375</v>
      </c>
      <c r="C6" s="126">
        <v>479</v>
      </c>
      <c r="D6" s="127">
        <v>0</v>
      </c>
      <c r="E6" s="126">
        <v>456</v>
      </c>
      <c r="F6" s="126">
        <v>0</v>
      </c>
      <c r="G6" s="127">
        <v>0</v>
      </c>
      <c r="H6" s="126">
        <v>456</v>
      </c>
      <c r="I6" s="126">
        <v>0</v>
      </c>
      <c r="J6" s="126">
        <f t="shared" si="0"/>
        <v>0</v>
      </c>
      <c r="K6" s="126" t="s">
        <v>43</v>
      </c>
      <c r="L6" s="181">
        <v>40301</v>
      </c>
      <c r="M6" s="147"/>
      <c r="N6" s="151" t="s">
        <v>707</v>
      </c>
    </row>
    <row r="7" spans="1:14" ht="20.25">
      <c r="A7" s="391" t="s">
        <v>272</v>
      </c>
      <c r="B7" s="190">
        <v>37278</v>
      </c>
      <c r="C7" s="126">
        <v>3470</v>
      </c>
      <c r="D7" s="127">
        <v>0</v>
      </c>
      <c r="E7" s="126">
        <v>1911</v>
      </c>
      <c r="F7" s="126">
        <v>0</v>
      </c>
      <c r="G7" s="127">
        <v>0</v>
      </c>
      <c r="H7" s="126">
        <v>1911</v>
      </c>
      <c r="I7" s="126">
        <v>0</v>
      </c>
      <c r="J7" s="126">
        <f t="shared" si="0"/>
        <v>0</v>
      </c>
      <c r="K7" s="126" t="s">
        <v>43</v>
      </c>
      <c r="L7" s="181">
        <v>40202</v>
      </c>
      <c r="M7" s="147" t="s">
        <v>271</v>
      </c>
      <c r="N7" s="151" t="s">
        <v>707</v>
      </c>
    </row>
    <row r="8" spans="1:14" ht="20.25">
      <c r="A8" s="391"/>
      <c r="B8" s="190">
        <v>39440</v>
      </c>
      <c r="C8" s="126">
        <v>1000</v>
      </c>
      <c r="D8" s="127">
        <v>0</v>
      </c>
      <c r="E8" s="126">
        <v>1000</v>
      </c>
      <c r="F8" s="126">
        <v>0</v>
      </c>
      <c r="G8" s="127">
        <v>0</v>
      </c>
      <c r="H8" s="126">
        <v>342</v>
      </c>
      <c r="I8" s="126">
        <v>0</v>
      </c>
      <c r="J8" s="126">
        <f t="shared" si="0"/>
        <v>658</v>
      </c>
      <c r="K8" s="126" t="s">
        <v>43</v>
      </c>
      <c r="L8" s="190">
        <v>40903</v>
      </c>
      <c r="M8" s="206" t="s">
        <v>270</v>
      </c>
      <c r="N8" s="151" t="s">
        <v>707</v>
      </c>
    </row>
    <row r="9" spans="1:14" ht="20.25">
      <c r="A9" s="391" t="s">
        <v>49</v>
      </c>
      <c r="B9" s="190">
        <v>38446</v>
      </c>
      <c r="C9" s="126">
        <v>800</v>
      </c>
      <c r="D9" s="127">
        <v>0</v>
      </c>
      <c r="E9" s="126">
        <v>800</v>
      </c>
      <c r="F9" s="126">
        <v>0</v>
      </c>
      <c r="G9" s="127">
        <v>0</v>
      </c>
      <c r="H9" s="126">
        <v>0</v>
      </c>
      <c r="I9" s="126">
        <v>0</v>
      </c>
      <c r="J9" s="126">
        <f t="shared" si="0"/>
        <v>800</v>
      </c>
      <c r="K9" s="126" t="s">
        <v>47</v>
      </c>
      <c r="L9" s="181">
        <v>40637</v>
      </c>
      <c r="M9" s="147" t="s">
        <v>269</v>
      </c>
      <c r="N9" s="151" t="s">
        <v>707</v>
      </c>
    </row>
    <row r="10" spans="1:14" ht="20.25">
      <c r="A10" s="391"/>
      <c r="B10" s="190">
        <v>39225</v>
      </c>
      <c r="C10" s="126">
        <v>1090</v>
      </c>
      <c r="D10" s="127">
        <v>0</v>
      </c>
      <c r="E10" s="126">
        <v>1090</v>
      </c>
      <c r="F10" s="126">
        <v>0</v>
      </c>
      <c r="G10" s="127">
        <v>0</v>
      </c>
      <c r="H10" s="126">
        <v>0</v>
      </c>
      <c r="I10" s="126">
        <v>0</v>
      </c>
      <c r="J10" s="126">
        <f t="shared" si="0"/>
        <v>1090</v>
      </c>
      <c r="K10" s="126" t="s">
        <v>43</v>
      </c>
      <c r="L10" s="190">
        <v>42156</v>
      </c>
      <c r="M10" s="206" t="s">
        <v>268</v>
      </c>
      <c r="N10" s="151" t="s">
        <v>707</v>
      </c>
    </row>
    <row r="11" spans="1:14" ht="20.25">
      <c r="A11" s="391"/>
      <c r="B11" s="190">
        <v>39288</v>
      </c>
      <c r="C11" s="126">
        <v>1610</v>
      </c>
      <c r="D11" s="127">
        <v>0</v>
      </c>
      <c r="E11" s="126">
        <v>1610</v>
      </c>
      <c r="F11" s="126">
        <v>0</v>
      </c>
      <c r="G11" s="127">
        <v>0</v>
      </c>
      <c r="H11" s="126">
        <v>0</v>
      </c>
      <c r="I11" s="126">
        <v>0</v>
      </c>
      <c r="J11" s="126">
        <f t="shared" si="0"/>
        <v>1610</v>
      </c>
      <c r="K11" s="126" t="s">
        <v>43</v>
      </c>
      <c r="L11" s="190">
        <v>42156</v>
      </c>
      <c r="M11" s="206" t="s">
        <v>267</v>
      </c>
      <c r="N11" s="151" t="s">
        <v>707</v>
      </c>
    </row>
    <row r="12" spans="1:14" ht="20.25">
      <c r="A12" s="146" t="s">
        <v>1426</v>
      </c>
      <c r="B12" s="190">
        <v>38930</v>
      </c>
      <c r="C12" s="126">
        <v>3800</v>
      </c>
      <c r="D12" s="127">
        <v>0</v>
      </c>
      <c r="E12" s="126">
        <v>3800</v>
      </c>
      <c r="F12" s="126">
        <v>0</v>
      </c>
      <c r="G12" s="127">
        <v>0</v>
      </c>
      <c r="H12" s="126">
        <v>760</v>
      </c>
      <c r="I12" s="126">
        <v>0</v>
      </c>
      <c r="J12" s="126">
        <f t="shared" si="0"/>
        <v>3040</v>
      </c>
      <c r="K12" s="126" t="s">
        <v>43</v>
      </c>
      <c r="L12" s="190">
        <v>41882</v>
      </c>
      <c r="M12" s="206" t="s">
        <v>228</v>
      </c>
      <c r="N12" s="151" t="s">
        <v>706</v>
      </c>
    </row>
    <row r="13" spans="1:14" ht="20.25">
      <c r="A13" s="146" t="s">
        <v>598</v>
      </c>
      <c r="B13" s="190">
        <v>37971</v>
      </c>
      <c r="C13" s="126">
        <v>6034</v>
      </c>
      <c r="D13" s="127">
        <v>0</v>
      </c>
      <c r="E13" s="126">
        <v>6034</v>
      </c>
      <c r="F13" s="126">
        <v>0</v>
      </c>
      <c r="G13" s="127">
        <v>0</v>
      </c>
      <c r="H13" s="126">
        <v>0</v>
      </c>
      <c r="I13" s="126">
        <v>0</v>
      </c>
      <c r="J13" s="126">
        <f t="shared" si="0"/>
        <v>6034</v>
      </c>
      <c r="K13" s="126" t="s">
        <v>47</v>
      </c>
      <c r="L13" s="181">
        <v>44547</v>
      </c>
      <c r="M13" s="147" t="s">
        <v>266</v>
      </c>
      <c r="N13" s="151" t="s">
        <v>707</v>
      </c>
    </row>
    <row r="14" spans="1:14" ht="20.25">
      <c r="A14" s="146" t="s">
        <v>265</v>
      </c>
      <c r="B14" s="190">
        <v>38775</v>
      </c>
      <c r="C14" s="126">
        <v>41000</v>
      </c>
      <c r="D14" s="127">
        <v>0</v>
      </c>
      <c r="E14" s="126">
        <v>38300</v>
      </c>
      <c r="F14" s="126">
        <v>0</v>
      </c>
      <c r="G14" s="127">
        <v>0</v>
      </c>
      <c r="H14" s="126">
        <v>19149.999960000001</v>
      </c>
      <c r="I14" s="126">
        <v>1473.07692</v>
      </c>
      <c r="J14" s="203">
        <f t="shared" si="0"/>
        <v>17676.923119999999</v>
      </c>
      <c r="K14" s="126">
        <f>C14-E14-F14</f>
        <v>2700</v>
      </c>
      <c r="L14" s="190">
        <v>46181</v>
      </c>
      <c r="M14" s="206" t="s">
        <v>245</v>
      </c>
      <c r="N14" s="151" t="s">
        <v>708</v>
      </c>
    </row>
    <row r="15" spans="1:14" ht="20.25">
      <c r="A15" s="146" t="s">
        <v>264</v>
      </c>
      <c r="B15" s="190">
        <v>38775</v>
      </c>
      <c r="C15" s="126">
        <v>37700</v>
      </c>
      <c r="D15" s="127">
        <v>0</v>
      </c>
      <c r="E15" s="126">
        <v>6415</v>
      </c>
      <c r="F15" s="126">
        <v>0</v>
      </c>
      <c r="G15" s="127">
        <v>0</v>
      </c>
      <c r="H15" s="126">
        <v>2960.7691200000004</v>
      </c>
      <c r="I15" s="126">
        <v>493.46152000000001</v>
      </c>
      <c r="J15" s="126">
        <f t="shared" si="0"/>
        <v>2960.7693599999998</v>
      </c>
      <c r="K15" s="126">
        <f>C15-E15-F15</f>
        <v>31285</v>
      </c>
      <c r="L15" s="190">
        <v>46213</v>
      </c>
      <c r="M15" s="206" t="s">
        <v>245</v>
      </c>
      <c r="N15" s="151" t="s">
        <v>709</v>
      </c>
    </row>
    <row r="16" spans="1:14" ht="20.25">
      <c r="A16" s="146" t="s">
        <v>263</v>
      </c>
      <c r="B16" s="190">
        <v>38254</v>
      </c>
      <c r="C16" s="126">
        <v>3000</v>
      </c>
      <c r="D16" s="127">
        <v>0</v>
      </c>
      <c r="E16" s="126">
        <v>3000</v>
      </c>
      <c r="F16" s="126">
        <v>0</v>
      </c>
      <c r="G16" s="127">
        <v>0</v>
      </c>
      <c r="H16" s="126">
        <v>3000</v>
      </c>
      <c r="I16" s="126">
        <v>0</v>
      </c>
      <c r="J16" s="126">
        <f t="shared" si="0"/>
        <v>0</v>
      </c>
      <c r="K16" s="126" t="s">
        <v>47</v>
      </c>
      <c r="L16" s="181">
        <v>41201</v>
      </c>
      <c r="M16" s="147" t="s">
        <v>244</v>
      </c>
      <c r="N16" s="151" t="s">
        <v>710</v>
      </c>
    </row>
    <row r="17" spans="1:14" ht="20.25">
      <c r="A17" s="146" t="s">
        <v>262</v>
      </c>
      <c r="B17" s="190">
        <v>38254</v>
      </c>
      <c r="C17" s="126">
        <v>3000</v>
      </c>
      <c r="D17" s="127">
        <v>0</v>
      </c>
      <c r="E17" s="126">
        <v>3000</v>
      </c>
      <c r="F17" s="126">
        <v>0</v>
      </c>
      <c r="G17" s="127">
        <v>0</v>
      </c>
      <c r="H17" s="126">
        <v>700</v>
      </c>
      <c r="I17" s="126">
        <v>0</v>
      </c>
      <c r="J17" s="126">
        <f t="shared" si="0"/>
        <v>2300</v>
      </c>
      <c r="K17" s="126" t="s">
        <v>47</v>
      </c>
      <c r="L17" s="181">
        <v>41208</v>
      </c>
      <c r="M17" s="147" t="s">
        <v>261</v>
      </c>
      <c r="N17" s="151" t="s">
        <v>710</v>
      </c>
    </row>
    <row r="18" spans="1:14" ht="20.25">
      <c r="A18" s="391" t="s">
        <v>260</v>
      </c>
      <c r="B18" s="190">
        <v>38254</v>
      </c>
      <c r="C18" s="126">
        <v>3000</v>
      </c>
      <c r="D18" s="127">
        <v>0</v>
      </c>
      <c r="E18" s="126">
        <v>3000</v>
      </c>
      <c r="F18" s="126">
        <v>0</v>
      </c>
      <c r="G18" s="127">
        <v>0</v>
      </c>
      <c r="H18" s="126">
        <v>3000</v>
      </c>
      <c r="I18" s="126">
        <v>0</v>
      </c>
      <c r="J18" s="126">
        <f t="shared" si="0"/>
        <v>0</v>
      </c>
      <c r="K18" s="126" t="s">
        <v>47</v>
      </c>
      <c r="L18" s="181">
        <v>40843</v>
      </c>
      <c r="M18" s="147" t="s">
        <v>259</v>
      </c>
      <c r="N18" s="390" t="s">
        <v>596</v>
      </c>
    </row>
    <row r="19" spans="1:14" ht="20.25">
      <c r="A19" s="391"/>
      <c r="B19" s="190">
        <v>38832</v>
      </c>
      <c r="C19" s="126">
        <v>1400</v>
      </c>
      <c r="D19" s="127">
        <v>0</v>
      </c>
      <c r="E19" s="126">
        <v>1400</v>
      </c>
      <c r="F19" s="126">
        <v>0</v>
      </c>
      <c r="G19" s="127">
        <v>0</v>
      </c>
      <c r="H19" s="126">
        <v>1400</v>
      </c>
      <c r="I19" s="126">
        <v>0</v>
      </c>
      <c r="J19" s="126">
        <f t="shared" si="0"/>
        <v>0</v>
      </c>
      <c r="K19" s="126" t="s">
        <v>47</v>
      </c>
      <c r="L19" s="181">
        <v>40843</v>
      </c>
      <c r="M19" s="206" t="s">
        <v>259</v>
      </c>
      <c r="N19" s="390"/>
    </row>
    <row r="20" spans="1:14" ht="20.25">
      <c r="A20" s="391" t="s">
        <v>258</v>
      </c>
      <c r="B20" s="190">
        <v>38254</v>
      </c>
      <c r="C20" s="126">
        <v>3900</v>
      </c>
      <c r="D20" s="127">
        <v>0</v>
      </c>
      <c r="E20" s="126">
        <v>3900</v>
      </c>
      <c r="F20" s="126">
        <v>0</v>
      </c>
      <c r="G20" s="127">
        <v>0</v>
      </c>
      <c r="H20" s="126">
        <v>3900</v>
      </c>
      <c r="I20" s="126">
        <v>0</v>
      </c>
      <c r="J20" s="126">
        <f t="shared" si="0"/>
        <v>0</v>
      </c>
      <c r="K20" s="126" t="s">
        <v>47</v>
      </c>
      <c r="L20" s="181">
        <v>41232</v>
      </c>
      <c r="M20" s="147" t="s">
        <v>257</v>
      </c>
      <c r="N20" s="151" t="s">
        <v>711</v>
      </c>
    </row>
    <row r="21" spans="1:14" ht="20.25">
      <c r="A21" s="391"/>
      <c r="B21" s="190">
        <v>38709</v>
      </c>
      <c r="C21" s="126">
        <v>1050</v>
      </c>
      <c r="D21" s="127">
        <v>0</v>
      </c>
      <c r="E21" s="126">
        <v>1050</v>
      </c>
      <c r="F21" s="126">
        <v>0</v>
      </c>
      <c r="G21" s="127">
        <v>0</v>
      </c>
      <c r="H21" s="126">
        <v>1050</v>
      </c>
      <c r="I21" s="126">
        <v>0</v>
      </c>
      <c r="J21" s="126">
        <f t="shared" si="0"/>
        <v>0</v>
      </c>
      <c r="K21" s="126" t="s">
        <v>47</v>
      </c>
      <c r="L21" s="181">
        <v>41630</v>
      </c>
      <c r="M21" s="206" t="s">
        <v>230</v>
      </c>
      <c r="N21" s="151" t="s">
        <v>710</v>
      </c>
    </row>
    <row r="22" spans="1:14" ht="20.25">
      <c r="A22" s="146" t="s">
        <v>256</v>
      </c>
      <c r="B22" s="190">
        <v>38254</v>
      </c>
      <c r="C22" s="126">
        <v>2450</v>
      </c>
      <c r="D22" s="127">
        <v>0</v>
      </c>
      <c r="E22" s="126">
        <v>2450</v>
      </c>
      <c r="F22" s="126">
        <v>0</v>
      </c>
      <c r="G22" s="127">
        <v>0</v>
      </c>
      <c r="H22" s="126">
        <v>2450</v>
      </c>
      <c r="I22" s="126">
        <v>0</v>
      </c>
      <c r="J22" s="126">
        <f t="shared" si="0"/>
        <v>0</v>
      </c>
      <c r="K22" s="126" t="s">
        <v>47</v>
      </c>
      <c r="L22" s="181">
        <v>41238</v>
      </c>
      <c r="M22" s="147" t="s">
        <v>255</v>
      </c>
      <c r="N22" s="151" t="s">
        <v>710</v>
      </c>
    </row>
    <row r="23" spans="1:14" ht="20.25">
      <c r="A23" s="146" t="s">
        <v>254</v>
      </c>
      <c r="B23" s="190">
        <v>38254</v>
      </c>
      <c r="C23" s="126">
        <v>2700</v>
      </c>
      <c r="D23" s="127">
        <v>0</v>
      </c>
      <c r="E23" s="126">
        <v>2662</v>
      </c>
      <c r="F23" s="126">
        <v>0</v>
      </c>
      <c r="G23" s="127">
        <v>0</v>
      </c>
      <c r="H23" s="126">
        <v>2662</v>
      </c>
      <c r="I23" s="126">
        <v>0</v>
      </c>
      <c r="J23" s="126">
        <f t="shared" si="0"/>
        <v>0</v>
      </c>
      <c r="K23" s="126" t="s">
        <v>47</v>
      </c>
      <c r="L23" s="181">
        <v>41242</v>
      </c>
      <c r="M23" s="147" t="s">
        <v>253</v>
      </c>
      <c r="N23" s="151" t="s">
        <v>710</v>
      </c>
    </row>
    <row r="24" spans="1:14" ht="20.25">
      <c r="A24" s="146" t="s">
        <v>252</v>
      </c>
      <c r="B24" s="190">
        <v>38254</v>
      </c>
      <c r="C24" s="126">
        <v>4000</v>
      </c>
      <c r="D24" s="127">
        <v>0</v>
      </c>
      <c r="E24" s="126">
        <v>4000</v>
      </c>
      <c r="F24" s="126">
        <v>0</v>
      </c>
      <c r="G24" s="127">
        <v>0</v>
      </c>
      <c r="H24" s="126">
        <v>4000</v>
      </c>
      <c r="I24" s="126">
        <v>0</v>
      </c>
      <c r="J24" s="126">
        <f t="shared" si="0"/>
        <v>0</v>
      </c>
      <c r="K24" s="126" t="s">
        <v>47</v>
      </c>
      <c r="L24" s="181">
        <v>41243</v>
      </c>
      <c r="M24" s="147" t="s">
        <v>251</v>
      </c>
      <c r="N24" s="151" t="s">
        <v>710</v>
      </c>
    </row>
    <row r="25" spans="1:14" ht="20.25">
      <c r="A25" s="391" t="s">
        <v>250</v>
      </c>
      <c r="B25" s="190">
        <v>38254</v>
      </c>
      <c r="C25" s="126">
        <v>3000</v>
      </c>
      <c r="D25" s="127">
        <v>0</v>
      </c>
      <c r="E25" s="126">
        <v>3000</v>
      </c>
      <c r="F25" s="126">
        <v>0</v>
      </c>
      <c r="G25" s="127">
        <v>0</v>
      </c>
      <c r="H25" s="126">
        <v>3000</v>
      </c>
      <c r="I25" s="126">
        <v>0</v>
      </c>
      <c r="J25" s="126">
        <f t="shared" si="0"/>
        <v>0</v>
      </c>
      <c r="K25" s="126" t="s">
        <v>47</v>
      </c>
      <c r="L25" s="181">
        <v>41249</v>
      </c>
      <c r="M25" s="147" t="s">
        <v>231</v>
      </c>
      <c r="N25" s="390" t="s">
        <v>596</v>
      </c>
    </row>
    <row r="26" spans="1:14" ht="20.25">
      <c r="A26" s="391"/>
      <c r="B26" s="190">
        <v>38713</v>
      </c>
      <c r="C26" s="126">
        <v>1500</v>
      </c>
      <c r="D26" s="127">
        <v>0</v>
      </c>
      <c r="E26" s="126">
        <v>1500</v>
      </c>
      <c r="F26" s="126">
        <v>0</v>
      </c>
      <c r="G26" s="127">
        <v>0</v>
      </c>
      <c r="H26" s="126">
        <v>1500</v>
      </c>
      <c r="I26" s="126">
        <v>0</v>
      </c>
      <c r="J26" s="126">
        <f t="shared" si="0"/>
        <v>0</v>
      </c>
      <c r="K26" s="126" t="s">
        <v>47</v>
      </c>
      <c r="L26" s="181">
        <v>41638</v>
      </c>
      <c r="M26" s="206" t="s">
        <v>230</v>
      </c>
      <c r="N26" s="390"/>
    </row>
    <row r="27" spans="1:14" ht="20.25">
      <c r="A27" s="391" t="s">
        <v>249</v>
      </c>
      <c r="B27" s="190">
        <v>38254</v>
      </c>
      <c r="C27" s="126">
        <v>3000</v>
      </c>
      <c r="D27" s="127">
        <v>0</v>
      </c>
      <c r="E27" s="126">
        <v>3000</v>
      </c>
      <c r="F27" s="126">
        <v>0</v>
      </c>
      <c r="G27" s="127">
        <v>0</v>
      </c>
      <c r="H27" s="126">
        <v>3000</v>
      </c>
      <c r="I27" s="126">
        <v>0</v>
      </c>
      <c r="J27" s="126">
        <f t="shared" si="0"/>
        <v>0</v>
      </c>
      <c r="K27" s="126" t="s">
        <v>47</v>
      </c>
      <c r="L27" s="181">
        <v>41271</v>
      </c>
      <c r="M27" s="147" t="s">
        <v>231</v>
      </c>
      <c r="N27" s="390" t="s">
        <v>596</v>
      </c>
    </row>
    <row r="28" spans="1:14" ht="20.25">
      <c r="A28" s="391"/>
      <c r="B28" s="190">
        <v>38884</v>
      </c>
      <c r="C28" s="126">
        <v>1500</v>
      </c>
      <c r="D28" s="127">
        <v>0</v>
      </c>
      <c r="E28" s="126">
        <v>1500</v>
      </c>
      <c r="F28" s="126">
        <v>0</v>
      </c>
      <c r="G28" s="127">
        <v>0</v>
      </c>
      <c r="H28" s="126">
        <v>1500</v>
      </c>
      <c r="I28" s="126">
        <v>0</v>
      </c>
      <c r="J28" s="126">
        <f t="shared" si="0"/>
        <v>0</v>
      </c>
      <c r="K28" s="126" t="s">
        <v>43</v>
      </c>
      <c r="L28" s="181">
        <v>41910</v>
      </c>
      <c r="M28" s="206" t="s">
        <v>228</v>
      </c>
      <c r="N28" s="390"/>
    </row>
    <row r="29" spans="1:14" ht="20.25">
      <c r="A29" s="391" t="s">
        <v>248</v>
      </c>
      <c r="B29" s="190">
        <v>38254</v>
      </c>
      <c r="C29" s="126">
        <v>3000</v>
      </c>
      <c r="D29" s="127">
        <v>0</v>
      </c>
      <c r="E29" s="126">
        <v>3000</v>
      </c>
      <c r="F29" s="126">
        <v>0</v>
      </c>
      <c r="G29" s="127">
        <v>0</v>
      </c>
      <c r="H29" s="126">
        <v>2650</v>
      </c>
      <c r="I29" s="126">
        <v>0</v>
      </c>
      <c r="J29" s="126">
        <f t="shared" si="0"/>
        <v>350</v>
      </c>
      <c r="K29" s="126" t="s">
        <v>47</v>
      </c>
      <c r="L29" s="181">
        <v>41271</v>
      </c>
      <c r="M29" s="147" t="s">
        <v>227</v>
      </c>
      <c r="N29" s="390" t="s">
        <v>596</v>
      </c>
    </row>
    <row r="30" spans="1:14" ht="20.25">
      <c r="A30" s="391"/>
      <c r="B30" s="190">
        <v>38688</v>
      </c>
      <c r="C30" s="126">
        <v>700</v>
      </c>
      <c r="D30" s="127">
        <v>0</v>
      </c>
      <c r="E30" s="126">
        <v>700</v>
      </c>
      <c r="F30" s="126">
        <v>0</v>
      </c>
      <c r="G30" s="127">
        <v>0</v>
      </c>
      <c r="H30" s="126">
        <v>426</v>
      </c>
      <c r="I30" s="126">
        <v>0</v>
      </c>
      <c r="J30" s="126">
        <f t="shared" si="0"/>
        <v>274</v>
      </c>
      <c r="K30" s="126" t="s">
        <v>47</v>
      </c>
      <c r="L30" s="181">
        <v>43805</v>
      </c>
      <c r="M30" s="206" t="s">
        <v>231</v>
      </c>
      <c r="N30" s="390"/>
    </row>
    <row r="31" spans="1:14" ht="20.25">
      <c r="A31" s="391"/>
      <c r="B31" s="190">
        <v>38693</v>
      </c>
      <c r="C31" s="126">
        <v>630</v>
      </c>
      <c r="D31" s="127">
        <v>0</v>
      </c>
      <c r="E31" s="126">
        <v>546</v>
      </c>
      <c r="F31" s="126">
        <v>0</v>
      </c>
      <c r="G31" s="127">
        <v>0</v>
      </c>
      <c r="H31" s="126">
        <v>382.2</v>
      </c>
      <c r="I31" s="126">
        <v>0</v>
      </c>
      <c r="J31" s="126">
        <f t="shared" si="0"/>
        <v>163.80000000000001</v>
      </c>
      <c r="K31" s="126" t="s">
        <v>47</v>
      </c>
      <c r="L31" s="181">
        <v>41666</v>
      </c>
      <c r="M31" s="147" t="s">
        <v>231</v>
      </c>
      <c r="N31" s="390"/>
    </row>
    <row r="32" spans="1:14" ht="20.25">
      <c r="A32" s="146" t="s">
        <v>247</v>
      </c>
      <c r="B32" s="190">
        <v>38254</v>
      </c>
      <c r="C32" s="126">
        <v>2900</v>
      </c>
      <c r="D32" s="127">
        <v>0</v>
      </c>
      <c r="E32" s="126">
        <v>2412</v>
      </c>
      <c r="F32" s="126">
        <v>0</v>
      </c>
      <c r="G32" s="127">
        <v>0</v>
      </c>
      <c r="H32" s="126">
        <v>2412</v>
      </c>
      <c r="I32" s="126">
        <v>0</v>
      </c>
      <c r="J32" s="126">
        <f t="shared" si="0"/>
        <v>0</v>
      </c>
      <c r="K32" s="126" t="s">
        <v>47</v>
      </c>
      <c r="L32" s="181">
        <v>41355</v>
      </c>
      <c r="M32" s="147" t="s">
        <v>246</v>
      </c>
      <c r="N32" s="151" t="s">
        <v>710</v>
      </c>
    </row>
    <row r="33" spans="1:14" ht="20.25">
      <c r="A33" s="391" t="s">
        <v>601</v>
      </c>
      <c r="B33" s="190">
        <v>38295</v>
      </c>
      <c r="C33" s="126">
        <v>2500</v>
      </c>
      <c r="D33" s="127">
        <v>0</v>
      </c>
      <c r="E33" s="126">
        <v>2074</v>
      </c>
      <c r="F33" s="126">
        <v>0</v>
      </c>
      <c r="G33" s="127">
        <v>0</v>
      </c>
      <c r="H33" s="126">
        <v>2074</v>
      </c>
      <c r="I33" s="126">
        <v>0</v>
      </c>
      <c r="J33" s="126">
        <f t="shared" si="0"/>
        <v>0</v>
      </c>
      <c r="K33" s="126" t="s">
        <v>47</v>
      </c>
      <c r="L33" s="181">
        <v>41272</v>
      </c>
      <c r="M33" s="147" t="s">
        <v>246</v>
      </c>
      <c r="N33" s="390" t="s">
        <v>596</v>
      </c>
    </row>
    <row r="34" spans="1:14" ht="20.25">
      <c r="A34" s="391"/>
      <c r="B34" s="190">
        <v>39080</v>
      </c>
      <c r="C34" s="126">
        <v>290</v>
      </c>
      <c r="D34" s="127">
        <v>0</v>
      </c>
      <c r="E34" s="126">
        <v>290</v>
      </c>
      <c r="F34" s="126">
        <v>0</v>
      </c>
      <c r="G34" s="127">
        <v>0</v>
      </c>
      <c r="H34" s="126">
        <v>290</v>
      </c>
      <c r="I34" s="126">
        <v>0</v>
      </c>
      <c r="J34" s="126">
        <f t="shared" si="0"/>
        <v>0</v>
      </c>
      <c r="K34" s="126" t="s">
        <v>43</v>
      </c>
      <c r="L34" s="181">
        <v>42330</v>
      </c>
      <c r="M34" s="206" t="s">
        <v>245</v>
      </c>
      <c r="N34" s="390"/>
    </row>
    <row r="35" spans="1:14" ht="20.25">
      <c r="A35" s="391" t="s">
        <v>243</v>
      </c>
      <c r="B35" s="190">
        <v>38483</v>
      </c>
      <c r="C35" s="126">
        <v>4000</v>
      </c>
      <c r="D35" s="127">
        <v>0</v>
      </c>
      <c r="E35" s="126">
        <v>3900</v>
      </c>
      <c r="F35" s="126">
        <v>0</v>
      </c>
      <c r="G35" s="127">
        <v>0</v>
      </c>
      <c r="H35" s="126">
        <v>3900</v>
      </c>
      <c r="I35" s="126">
        <v>0</v>
      </c>
      <c r="J35" s="126">
        <f t="shared" si="0"/>
        <v>0</v>
      </c>
      <c r="K35" s="126" t="s">
        <v>47</v>
      </c>
      <c r="L35" s="181">
        <v>41412</v>
      </c>
      <c r="M35" s="147" t="s">
        <v>244</v>
      </c>
      <c r="N35" s="151" t="s">
        <v>710</v>
      </c>
    </row>
    <row r="36" spans="1:14" ht="20.25">
      <c r="A36" s="391"/>
      <c r="B36" s="190">
        <v>38960</v>
      </c>
      <c r="C36" s="126">
        <v>1650</v>
      </c>
      <c r="D36" s="127">
        <v>0</v>
      </c>
      <c r="E36" s="126">
        <v>1390</v>
      </c>
      <c r="F36" s="126">
        <v>0</v>
      </c>
      <c r="G36" s="127">
        <v>0</v>
      </c>
      <c r="H36" s="126">
        <v>1390</v>
      </c>
      <c r="I36" s="126">
        <v>0</v>
      </c>
      <c r="J36" s="126">
        <f t="shared" si="0"/>
        <v>0</v>
      </c>
      <c r="K36" s="126" t="s">
        <v>47</v>
      </c>
      <c r="L36" s="190">
        <v>39710</v>
      </c>
      <c r="M36" s="147" t="s">
        <v>231</v>
      </c>
      <c r="N36" s="151" t="s">
        <v>710</v>
      </c>
    </row>
    <row r="37" spans="1:14" ht="20.25">
      <c r="A37" s="391" t="s">
        <v>242</v>
      </c>
      <c r="B37" s="190">
        <v>38814</v>
      </c>
      <c r="C37" s="126">
        <v>3000</v>
      </c>
      <c r="D37" s="127">
        <v>0</v>
      </c>
      <c r="E37" s="126">
        <v>3000</v>
      </c>
      <c r="F37" s="126">
        <v>0</v>
      </c>
      <c r="G37" s="127">
        <v>0</v>
      </c>
      <c r="H37" s="126">
        <v>2569.5</v>
      </c>
      <c r="I37" s="126">
        <v>0</v>
      </c>
      <c r="J37" s="126">
        <f t="shared" ref="J37:J67" si="1">E37+F37-H37-I37</f>
        <v>430.5</v>
      </c>
      <c r="K37" s="126" t="s">
        <v>47</v>
      </c>
      <c r="L37" s="190">
        <v>41762</v>
      </c>
      <c r="M37" s="206" t="s">
        <v>241</v>
      </c>
      <c r="N37" s="390" t="s">
        <v>711</v>
      </c>
    </row>
    <row r="38" spans="1:14" ht="20.25">
      <c r="A38" s="391"/>
      <c r="B38" s="190">
        <v>39080</v>
      </c>
      <c r="C38" s="126">
        <v>500</v>
      </c>
      <c r="D38" s="127">
        <v>0</v>
      </c>
      <c r="E38" s="126">
        <v>500</v>
      </c>
      <c r="F38" s="126">
        <v>0</v>
      </c>
      <c r="G38" s="127">
        <v>0</v>
      </c>
      <c r="H38" s="126">
        <v>350</v>
      </c>
      <c r="I38" s="126">
        <v>0</v>
      </c>
      <c r="J38" s="126">
        <f t="shared" si="1"/>
        <v>150</v>
      </c>
      <c r="K38" s="126" t="s">
        <v>47</v>
      </c>
      <c r="L38" s="190">
        <v>42135</v>
      </c>
      <c r="M38" s="147" t="s">
        <v>675</v>
      </c>
      <c r="N38" s="390"/>
    </row>
    <row r="39" spans="1:14" ht="20.25">
      <c r="A39" s="391" t="s">
        <v>240</v>
      </c>
      <c r="B39" s="190">
        <v>38853</v>
      </c>
      <c r="C39" s="126">
        <v>2000</v>
      </c>
      <c r="D39" s="127">
        <v>0</v>
      </c>
      <c r="E39" s="126">
        <v>2000</v>
      </c>
      <c r="F39" s="126">
        <v>0</v>
      </c>
      <c r="G39" s="127">
        <v>0</v>
      </c>
      <c r="H39" s="126">
        <v>2000</v>
      </c>
      <c r="I39" s="126">
        <v>0</v>
      </c>
      <c r="J39" s="126">
        <f t="shared" si="1"/>
        <v>0</v>
      </c>
      <c r="K39" s="126" t="s">
        <v>47</v>
      </c>
      <c r="L39" s="190">
        <v>41784</v>
      </c>
      <c r="M39" s="147" t="s">
        <v>675</v>
      </c>
      <c r="N39" s="390" t="s">
        <v>711</v>
      </c>
    </row>
    <row r="40" spans="1:14" ht="20.25">
      <c r="A40" s="391"/>
      <c r="B40" s="190">
        <v>39080</v>
      </c>
      <c r="C40" s="126">
        <v>400</v>
      </c>
      <c r="D40" s="127">
        <v>0</v>
      </c>
      <c r="E40" s="126">
        <v>400</v>
      </c>
      <c r="F40" s="126">
        <v>0</v>
      </c>
      <c r="G40" s="127">
        <v>0</v>
      </c>
      <c r="H40" s="126">
        <v>400</v>
      </c>
      <c r="I40" s="126">
        <v>0</v>
      </c>
      <c r="J40" s="126">
        <f t="shared" si="1"/>
        <v>0</v>
      </c>
      <c r="K40" s="126" t="s">
        <v>47</v>
      </c>
      <c r="L40" s="190">
        <v>42338</v>
      </c>
      <c r="M40" s="147" t="s">
        <v>676</v>
      </c>
      <c r="N40" s="390"/>
    </row>
    <row r="41" spans="1:14" ht="20.25">
      <c r="A41" s="146" t="s">
        <v>239</v>
      </c>
      <c r="B41" s="190">
        <v>38853</v>
      </c>
      <c r="C41" s="126">
        <v>3000</v>
      </c>
      <c r="D41" s="127">
        <v>0</v>
      </c>
      <c r="E41" s="126">
        <v>3000</v>
      </c>
      <c r="F41" s="126">
        <v>0</v>
      </c>
      <c r="G41" s="127">
        <v>0</v>
      </c>
      <c r="H41" s="126">
        <v>3000</v>
      </c>
      <c r="I41" s="126">
        <v>0</v>
      </c>
      <c r="J41" s="126">
        <f t="shared" si="1"/>
        <v>0</v>
      </c>
      <c r="K41" s="126" t="s">
        <v>677</v>
      </c>
      <c r="L41" s="190">
        <v>41876</v>
      </c>
      <c r="M41" s="206" t="s">
        <v>228</v>
      </c>
      <c r="N41" s="151" t="s">
        <v>711</v>
      </c>
    </row>
    <row r="42" spans="1:14" ht="20.25">
      <c r="A42" s="391" t="s">
        <v>238</v>
      </c>
      <c r="B42" s="190">
        <v>38898</v>
      </c>
      <c r="C42" s="126">
        <v>2400</v>
      </c>
      <c r="D42" s="127">
        <v>0</v>
      </c>
      <c r="E42" s="126">
        <v>2400</v>
      </c>
      <c r="F42" s="126">
        <v>0</v>
      </c>
      <c r="G42" s="127">
        <v>0</v>
      </c>
      <c r="H42" s="126">
        <v>2400</v>
      </c>
      <c r="I42" s="126">
        <v>0</v>
      </c>
      <c r="J42" s="126">
        <f t="shared" si="1"/>
        <v>0</v>
      </c>
      <c r="K42" s="126" t="s">
        <v>677</v>
      </c>
      <c r="L42" s="190">
        <v>41881</v>
      </c>
      <c r="M42" s="206" t="s">
        <v>237</v>
      </c>
      <c r="N42" s="390" t="s">
        <v>596</v>
      </c>
    </row>
    <row r="43" spans="1:14" ht="20.25">
      <c r="A43" s="391"/>
      <c r="B43" s="190">
        <v>39080</v>
      </c>
      <c r="C43" s="126">
        <v>1500</v>
      </c>
      <c r="D43" s="127">
        <v>0</v>
      </c>
      <c r="E43" s="126">
        <v>1100</v>
      </c>
      <c r="F43" s="126">
        <v>0</v>
      </c>
      <c r="G43" s="127">
        <v>0</v>
      </c>
      <c r="H43" s="126">
        <v>1100</v>
      </c>
      <c r="I43" s="126">
        <v>0</v>
      </c>
      <c r="J43" s="126">
        <f t="shared" si="1"/>
        <v>0</v>
      </c>
      <c r="K43" s="126" t="s">
        <v>677</v>
      </c>
      <c r="L43" s="190">
        <v>41881</v>
      </c>
      <c r="M43" s="206" t="s">
        <v>678</v>
      </c>
      <c r="N43" s="390"/>
    </row>
    <row r="44" spans="1:14" ht="20.25">
      <c r="A44" s="146" t="s">
        <v>236</v>
      </c>
      <c r="B44" s="190">
        <v>38930</v>
      </c>
      <c r="C44" s="126">
        <v>1700</v>
      </c>
      <c r="D44" s="127">
        <v>0</v>
      </c>
      <c r="E44" s="126">
        <v>1700</v>
      </c>
      <c r="F44" s="126">
        <v>0</v>
      </c>
      <c r="G44" s="127">
        <v>0</v>
      </c>
      <c r="H44" s="126">
        <v>1175</v>
      </c>
      <c r="I44" s="126">
        <v>0</v>
      </c>
      <c r="J44" s="126">
        <f t="shared" si="1"/>
        <v>525</v>
      </c>
      <c r="K44" s="126" t="s">
        <v>677</v>
      </c>
      <c r="L44" s="190">
        <v>41897</v>
      </c>
      <c r="M44" s="206" t="s">
        <v>679</v>
      </c>
      <c r="N44" s="151" t="s">
        <v>711</v>
      </c>
    </row>
    <row r="45" spans="1:14" ht="20.25">
      <c r="A45" s="146" t="s">
        <v>235</v>
      </c>
      <c r="B45" s="190">
        <v>38982</v>
      </c>
      <c r="C45" s="126">
        <v>1700</v>
      </c>
      <c r="D45" s="127">
        <v>0</v>
      </c>
      <c r="E45" s="126">
        <v>1460</v>
      </c>
      <c r="F45" s="126">
        <v>0</v>
      </c>
      <c r="G45" s="127">
        <v>0</v>
      </c>
      <c r="H45" s="126">
        <v>1022</v>
      </c>
      <c r="I45" s="126">
        <v>0</v>
      </c>
      <c r="J45" s="126">
        <f t="shared" si="1"/>
        <v>438</v>
      </c>
      <c r="K45" s="126" t="s">
        <v>680</v>
      </c>
      <c r="L45" s="190">
        <v>41913</v>
      </c>
      <c r="M45" s="206" t="s">
        <v>230</v>
      </c>
      <c r="N45" s="151" t="s">
        <v>711</v>
      </c>
    </row>
    <row r="46" spans="1:14" ht="20.25">
      <c r="A46" s="146" t="s">
        <v>234</v>
      </c>
      <c r="B46" s="190">
        <v>39022</v>
      </c>
      <c r="C46" s="126">
        <v>2000</v>
      </c>
      <c r="D46" s="127">
        <v>0</v>
      </c>
      <c r="E46" s="126">
        <v>2000</v>
      </c>
      <c r="F46" s="126">
        <v>0</v>
      </c>
      <c r="G46" s="127">
        <v>0</v>
      </c>
      <c r="H46" s="126">
        <v>2000</v>
      </c>
      <c r="I46" s="126">
        <v>0</v>
      </c>
      <c r="J46" s="126">
        <f t="shared" si="1"/>
        <v>0</v>
      </c>
      <c r="K46" s="126" t="s">
        <v>680</v>
      </c>
      <c r="L46" s="190">
        <v>41959</v>
      </c>
      <c r="M46" s="147" t="s">
        <v>681</v>
      </c>
      <c r="N46" s="151" t="s">
        <v>711</v>
      </c>
    </row>
    <row r="47" spans="1:14" ht="20.25">
      <c r="A47" s="391" t="s">
        <v>233</v>
      </c>
      <c r="B47" s="190">
        <v>39024</v>
      </c>
      <c r="C47" s="126">
        <v>900</v>
      </c>
      <c r="D47" s="127">
        <v>0</v>
      </c>
      <c r="E47" s="126">
        <v>900</v>
      </c>
      <c r="F47" s="126">
        <v>0</v>
      </c>
      <c r="G47" s="127">
        <v>0</v>
      </c>
      <c r="H47" s="126">
        <v>630</v>
      </c>
      <c r="I47" s="126">
        <v>0</v>
      </c>
      <c r="J47" s="126">
        <f t="shared" si="1"/>
        <v>270</v>
      </c>
      <c r="K47" s="126" t="s">
        <v>47</v>
      </c>
      <c r="L47" s="190">
        <v>41951</v>
      </c>
      <c r="M47" s="206" t="s">
        <v>682</v>
      </c>
      <c r="N47" s="390" t="s">
        <v>597</v>
      </c>
    </row>
    <row r="48" spans="1:14" ht="20.25">
      <c r="A48" s="391"/>
      <c r="B48" s="190">
        <v>39080</v>
      </c>
      <c r="C48" s="126">
        <v>400</v>
      </c>
      <c r="D48" s="127">
        <v>0</v>
      </c>
      <c r="E48" s="126">
        <v>400</v>
      </c>
      <c r="F48" s="126">
        <v>0</v>
      </c>
      <c r="G48" s="127">
        <v>0</v>
      </c>
      <c r="H48" s="126">
        <v>360</v>
      </c>
      <c r="I48" s="126">
        <v>0</v>
      </c>
      <c r="J48" s="126">
        <f t="shared" si="1"/>
        <v>40</v>
      </c>
      <c r="K48" s="126" t="s">
        <v>47</v>
      </c>
      <c r="L48" s="190">
        <v>41953</v>
      </c>
      <c r="M48" s="147" t="s">
        <v>681</v>
      </c>
      <c r="N48" s="390"/>
    </row>
    <row r="49" spans="1:14" ht="20.25">
      <c r="A49" s="146" t="s">
        <v>232</v>
      </c>
      <c r="B49" s="190">
        <v>39024</v>
      </c>
      <c r="C49" s="126">
        <v>3000</v>
      </c>
      <c r="D49" s="127">
        <v>0</v>
      </c>
      <c r="E49" s="126">
        <v>3000</v>
      </c>
      <c r="F49" s="126">
        <v>0</v>
      </c>
      <c r="G49" s="127">
        <v>0</v>
      </c>
      <c r="H49" s="126">
        <v>3000</v>
      </c>
      <c r="I49" s="126">
        <v>0</v>
      </c>
      <c r="J49" s="126">
        <f t="shared" si="1"/>
        <v>0</v>
      </c>
      <c r="K49" s="126" t="s">
        <v>680</v>
      </c>
      <c r="L49" s="190">
        <v>41951</v>
      </c>
      <c r="M49" s="147" t="s">
        <v>681</v>
      </c>
      <c r="N49" s="151" t="s">
        <v>711</v>
      </c>
    </row>
    <row r="50" spans="1:14" ht="20.25">
      <c r="A50" s="146" t="s">
        <v>683</v>
      </c>
      <c r="B50" s="190">
        <v>39059</v>
      </c>
      <c r="C50" s="126">
        <v>1000</v>
      </c>
      <c r="D50" s="127">
        <v>0</v>
      </c>
      <c r="E50" s="126">
        <v>1000</v>
      </c>
      <c r="F50" s="126">
        <v>0</v>
      </c>
      <c r="G50" s="127">
        <v>0</v>
      </c>
      <c r="H50" s="126">
        <v>1000</v>
      </c>
      <c r="I50" s="126">
        <v>0</v>
      </c>
      <c r="J50" s="126">
        <f t="shared" si="1"/>
        <v>0</v>
      </c>
      <c r="K50" s="126" t="s">
        <v>680</v>
      </c>
      <c r="L50" s="190">
        <v>42001</v>
      </c>
      <c r="M50" s="206" t="s">
        <v>230</v>
      </c>
      <c r="N50" s="151" t="s">
        <v>711</v>
      </c>
    </row>
    <row r="51" spans="1:14" ht="20.25">
      <c r="A51" s="146" t="s">
        <v>229</v>
      </c>
      <c r="B51" s="190">
        <v>39080</v>
      </c>
      <c r="C51" s="126">
        <v>1600</v>
      </c>
      <c r="D51" s="127">
        <v>0</v>
      </c>
      <c r="E51" s="126">
        <v>1140</v>
      </c>
      <c r="F51" s="126">
        <v>0</v>
      </c>
      <c r="G51" s="127">
        <v>0</v>
      </c>
      <c r="H51" s="126">
        <v>1140</v>
      </c>
      <c r="I51" s="126">
        <v>0</v>
      </c>
      <c r="J51" s="126">
        <f t="shared" si="1"/>
        <v>0</v>
      </c>
      <c r="K51" s="126" t="s">
        <v>680</v>
      </c>
      <c r="L51" s="190">
        <v>42036</v>
      </c>
      <c r="M51" s="206" t="s">
        <v>228</v>
      </c>
      <c r="N51" s="151" t="s">
        <v>711</v>
      </c>
    </row>
    <row r="52" spans="1:14" ht="20.25">
      <c r="A52" s="146" t="s">
        <v>684</v>
      </c>
      <c r="B52" s="190">
        <v>39080</v>
      </c>
      <c r="C52" s="126">
        <v>2000</v>
      </c>
      <c r="D52" s="127">
        <v>0</v>
      </c>
      <c r="E52" s="126">
        <v>935</v>
      </c>
      <c r="F52" s="126">
        <v>0</v>
      </c>
      <c r="G52" s="127">
        <v>0</v>
      </c>
      <c r="H52" s="126">
        <v>935</v>
      </c>
      <c r="I52" s="126">
        <v>0</v>
      </c>
      <c r="J52" s="126">
        <f t="shared" si="1"/>
        <v>0</v>
      </c>
      <c r="K52" s="126" t="s">
        <v>680</v>
      </c>
      <c r="L52" s="190">
        <v>42027</v>
      </c>
      <c r="M52" s="206" t="s">
        <v>682</v>
      </c>
      <c r="N52" s="151" t="s">
        <v>711</v>
      </c>
    </row>
    <row r="53" spans="1:14" ht="20.25">
      <c r="A53" s="146" t="s">
        <v>226</v>
      </c>
      <c r="B53" s="190">
        <v>39080</v>
      </c>
      <c r="C53" s="126">
        <v>2500</v>
      </c>
      <c r="D53" s="127">
        <v>0</v>
      </c>
      <c r="E53" s="126">
        <v>2500</v>
      </c>
      <c r="F53" s="126">
        <v>0</v>
      </c>
      <c r="G53" s="127">
        <v>0</v>
      </c>
      <c r="H53" s="126">
        <v>2500</v>
      </c>
      <c r="I53" s="126">
        <v>0</v>
      </c>
      <c r="J53" s="126">
        <f t="shared" si="1"/>
        <v>0</v>
      </c>
      <c r="K53" s="126" t="s">
        <v>680</v>
      </c>
      <c r="L53" s="190">
        <v>42036</v>
      </c>
      <c r="M53" s="206" t="s">
        <v>225</v>
      </c>
      <c r="N53" s="151" t="s">
        <v>711</v>
      </c>
    </row>
    <row r="54" spans="1:14" ht="20.25">
      <c r="A54" s="146" t="s">
        <v>224</v>
      </c>
      <c r="B54" s="190">
        <v>39080</v>
      </c>
      <c r="C54" s="126">
        <v>800</v>
      </c>
      <c r="D54" s="127">
        <v>0</v>
      </c>
      <c r="E54" s="126">
        <v>800</v>
      </c>
      <c r="F54" s="126">
        <v>0</v>
      </c>
      <c r="G54" s="127">
        <v>0</v>
      </c>
      <c r="H54" s="126">
        <v>640</v>
      </c>
      <c r="I54" s="126">
        <v>0</v>
      </c>
      <c r="J54" s="126">
        <f t="shared" si="1"/>
        <v>160</v>
      </c>
      <c r="K54" s="126" t="s">
        <v>680</v>
      </c>
      <c r="L54" s="190">
        <v>42263</v>
      </c>
      <c r="M54" s="206" t="s">
        <v>685</v>
      </c>
      <c r="N54" s="151" t="s">
        <v>711</v>
      </c>
    </row>
    <row r="55" spans="1:14" ht="20.25">
      <c r="A55" s="146" t="s">
        <v>599</v>
      </c>
      <c r="B55" s="190">
        <v>39752</v>
      </c>
      <c r="C55" s="126">
        <v>2200</v>
      </c>
      <c r="D55" s="127">
        <v>0</v>
      </c>
      <c r="E55" s="126">
        <v>770</v>
      </c>
      <c r="F55" s="126">
        <v>0</v>
      </c>
      <c r="G55" s="127">
        <v>0</v>
      </c>
      <c r="H55" s="126">
        <v>770</v>
      </c>
      <c r="I55" s="126">
        <v>0</v>
      </c>
      <c r="J55" s="126">
        <f t="shared" si="1"/>
        <v>0</v>
      </c>
      <c r="K55" s="126">
        <f>C55-E55</f>
        <v>1430</v>
      </c>
      <c r="L55" s="190">
        <v>42317</v>
      </c>
      <c r="M55" s="147" t="s">
        <v>686</v>
      </c>
      <c r="N55" s="151" t="s">
        <v>707</v>
      </c>
    </row>
    <row r="56" spans="1:14" ht="20.25">
      <c r="A56" s="146" t="s">
        <v>687</v>
      </c>
      <c r="B56" s="190">
        <v>39808</v>
      </c>
      <c r="C56" s="126">
        <v>7000</v>
      </c>
      <c r="D56" s="127">
        <v>0</v>
      </c>
      <c r="E56" s="126">
        <v>7000</v>
      </c>
      <c r="F56" s="126">
        <v>0</v>
      </c>
      <c r="G56" s="127">
        <v>0</v>
      </c>
      <c r="H56" s="126">
        <v>4842</v>
      </c>
      <c r="I56" s="126">
        <v>2061</v>
      </c>
      <c r="J56" s="126">
        <f t="shared" si="1"/>
        <v>97</v>
      </c>
      <c r="K56" s="126" t="s">
        <v>680</v>
      </c>
      <c r="L56" s="190"/>
      <c r="M56" s="147" t="s">
        <v>688</v>
      </c>
      <c r="N56" s="151" t="s">
        <v>706</v>
      </c>
    </row>
    <row r="57" spans="1:14" ht="20.25">
      <c r="A57" s="146" t="s">
        <v>689</v>
      </c>
      <c r="B57" s="190">
        <v>40130</v>
      </c>
      <c r="C57" s="126">
        <v>444</v>
      </c>
      <c r="D57" s="127">
        <v>0</v>
      </c>
      <c r="E57" s="126">
        <v>435.09999000000005</v>
      </c>
      <c r="F57" s="126">
        <v>0</v>
      </c>
      <c r="G57" s="127">
        <v>0</v>
      </c>
      <c r="H57" s="126">
        <v>435.09999000000005</v>
      </c>
      <c r="I57" s="126">
        <v>0</v>
      </c>
      <c r="J57" s="126">
        <f t="shared" si="1"/>
        <v>0</v>
      </c>
      <c r="K57" s="126" t="s">
        <v>1424</v>
      </c>
      <c r="L57" s="190">
        <v>41709</v>
      </c>
      <c r="M57" s="147" t="s">
        <v>690</v>
      </c>
      <c r="N57" s="151" t="s">
        <v>712</v>
      </c>
    </row>
    <row r="58" spans="1:14" ht="20.25">
      <c r="A58" s="146" t="s">
        <v>691</v>
      </c>
      <c r="B58" s="190">
        <v>40130</v>
      </c>
      <c r="C58" s="126">
        <v>278</v>
      </c>
      <c r="D58" s="127">
        <v>0</v>
      </c>
      <c r="E58" s="126">
        <v>278</v>
      </c>
      <c r="F58" s="126">
        <v>0</v>
      </c>
      <c r="G58" s="127">
        <v>0</v>
      </c>
      <c r="H58" s="126">
        <v>278</v>
      </c>
      <c r="I58" s="126">
        <v>0</v>
      </c>
      <c r="J58" s="126">
        <f t="shared" si="1"/>
        <v>0</v>
      </c>
      <c r="K58" s="126" t="s">
        <v>680</v>
      </c>
      <c r="L58" s="190">
        <v>41709</v>
      </c>
      <c r="M58" s="147" t="s">
        <v>692</v>
      </c>
      <c r="N58" s="151" t="s">
        <v>712</v>
      </c>
    </row>
    <row r="59" spans="1:14" ht="20.25">
      <c r="A59" s="146" t="s">
        <v>693</v>
      </c>
      <c r="B59" s="190">
        <v>40130</v>
      </c>
      <c r="C59" s="126">
        <v>371</v>
      </c>
      <c r="D59" s="127">
        <v>0</v>
      </c>
      <c r="E59" s="126">
        <v>371</v>
      </c>
      <c r="F59" s="126">
        <v>0</v>
      </c>
      <c r="G59" s="127">
        <v>0</v>
      </c>
      <c r="H59" s="126">
        <v>278.25</v>
      </c>
      <c r="I59" s="126">
        <v>0</v>
      </c>
      <c r="J59" s="126">
        <f t="shared" si="1"/>
        <v>92.75</v>
      </c>
      <c r="K59" s="126" t="s">
        <v>680</v>
      </c>
      <c r="L59" s="190">
        <v>41715</v>
      </c>
      <c r="M59" s="147" t="s">
        <v>690</v>
      </c>
      <c r="N59" s="151" t="s">
        <v>712</v>
      </c>
    </row>
    <row r="60" spans="1:14" ht="20.25">
      <c r="A60" s="146" t="s">
        <v>694</v>
      </c>
      <c r="B60" s="190">
        <v>40130</v>
      </c>
      <c r="C60" s="126">
        <v>279</v>
      </c>
      <c r="D60" s="127">
        <v>0</v>
      </c>
      <c r="E60" s="126">
        <v>279</v>
      </c>
      <c r="F60" s="126">
        <v>0</v>
      </c>
      <c r="G60" s="127">
        <v>0</v>
      </c>
      <c r="H60" s="126">
        <v>279</v>
      </c>
      <c r="I60" s="126">
        <v>0</v>
      </c>
      <c r="J60" s="126">
        <f t="shared" si="1"/>
        <v>0</v>
      </c>
      <c r="K60" s="126" t="s">
        <v>680</v>
      </c>
      <c r="L60" s="190">
        <v>41715</v>
      </c>
      <c r="M60" s="147" t="s">
        <v>690</v>
      </c>
      <c r="N60" s="151" t="s">
        <v>712</v>
      </c>
    </row>
    <row r="61" spans="1:14" ht="20.25">
      <c r="A61" s="146" t="s">
        <v>695</v>
      </c>
      <c r="B61" s="190">
        <v>40130</v>
      </c>
      <c r="C61" s="126">
        <v>500</v>
      </c>
      <c r="D61" s="127">
        <v>0</v>
      </c>
      <c r="E61" s="126">
        <v>500</v>
      </c>
      <c r="F61" s="126">
        <v>0</v>
      </c>
      <c r="G61" s="127">
        <v>0</v>
      </c>
      <c r="H61" s="126">
        <v>375</v>
      </c>
      <c r="I61" s="126">
        <v>0</v>
      </c>
      <c r="J61" s="126">
        <f t="shared" si="1"/>
        <v>125</v>
      </c>
      <c r="K61" s="126" t="s">
        <v>680</v>
      </c>
      <c r="L61" s="190">
        <v>41716</v>
      </c>
      <c r="M61" s="147" t="s">
        <v>690</v>
      </c>
      <c r="N61" s="151" t="s">
        <v>712</v>
      </c>
    </row>
    <row r="62" spans="1:14" ht="20.25">
      <c r="A62" s="146" t="s">
        <v>696</v>
      </c>
      <c r="B62" s="190">
        <v>40130</v>
      </c>
      <c r="C62" s="126">
        <v>309</v>
      </c>
      <c r="D62" s="127">
        <v>0</v>
      </c>
      <c r="E62" s="126">
        <v>309</v>
      </c>
      <c r="F62" s="126">
        <v>0</v>
      </c>
      <c r="G62" s="127">
        <v>0</v>
      </c>
      <c r="H62" s="126">
        <v>309</v>
      </c>
      <c r="I62" s="126">
        <v>0</v>
      </c>
      <c r="J62" s="126">
        <f t="shared" si="1"/>
        <v>0</v>
      </c>
      <c r="K62" s="126" t="s">
        <v>680</v>
      </c>
      <c r="L62" s="190">
        <v>40623</v>
      </c>
      <c r="M62" s="147" t="s">
        <v>690</v>
      </c>
      <c r="N62" s="151" t="s">
        <v>712</v>
      </c>
    </row>
    <row r="63" spans="1:14" ht="20.25">
      <c r="A63" s="146" t="s">
        <v>697</v>
      </c>
      <c r="B63" s="190">
        <v>40130</v>
      </c>
      <c r="C63" s="126">
        <v>181</v>
      </c>
      <c r="D63" s="127">
        <v>0</v>
      </c>
      <c r="E63" s="126">
        <v>181</v>
      </c>
      <c r="F63" s="126">
        <v>0</v>
      </c>
      <c r="G63" s="127">
        <v>0</v>
      </c>
      <c r="H63" s="126">
        <v>181</v>
      </c>
      <c r="I63" s="126">
        <v>0</v>
      </c>
      <c r="J63" s="126">
        <f t="shared" si="1"/>
        <v>0</v>
      </c>
      <c r="K63" s="126" t="s">
        <v>680</v>
      </c>
      <c r="L63" s="190">
        <v>41722</v>
      </c>
      <c r="M63" s="147" t="s">
        <v>690</v>
      </c>
      <c r="N63" s="151" t="s">
        <v>712</v>
      </c>
    </row>
    <row r="64" spans="1:14" ht="20.25">
      <c r="A64" s="146" t="s">
        <v>698</v>
      </c>
      <c r="B64" s="190">
        <v>40130</v>
      </c>
      <c r="C64" s="126">
        <v>500</v>
      </c>
      <c r="D64" s="127">
        <v>0</v>
      </c>
      <c r="E64" s="126">
        <v>500</v>
      </c>
      <c r="F64" s="126">
        <v>0</v>
      </c>
      <c r="G64" s="127">
        <v>0</v>
      </c>
      <c r="H64" s="126">
        <v>500</v>
      </c>
      <c r="I64" s="126">
        <v>0</v>
      </c>
      <c r="J64" s="126">
        <f t="shared" si="1"/>
        <v>0</v>
      </c>
      <c r="K64" s="126" t="s">
        <v>1424</v>
      </c>
      <c r="L64" s="190">
        <v>41731</v>
      </c>
      <c r="M64" s="147" t="s">
        <v>690</v>
      </c>
      <c r="N64" s="151" t="s">
        <v>712</v>
      </c>
    </row>
    <row r="65" spans="1:14" ht="20.25">
      <c r="A65" s="146" t="s">
        <v>699</v>
      </c>
      <c r="B65" s="190">
        <v>40130</v>
      </c>
      <c r="C65" s="126">
        <v>136</v>
      </c>
      <c r="D65" s="127">
        <v>0</v>
      </c>
      <c r="E65" s="126">
        <v>136</v>
      </c>
      <c r="F65" s="126">
        <v>0</v>
      </c>
      <c r="G65" s="127">
        <v>0</v>
      </c>
      <c r="H65" s="126">
        <v>136</v>
      </c>
      <c r="I65" s="126">
        <v>0</v>
      </c>
      <c r="J65" s="126">
        <f t="shared" si="1"/>
        <v>0</v>
      </c>
      <c r="K65" s="126" t="s">
        <v>1424</v>
      </c>
      <c r="L65" s="190">
        <v>41745</v>
      </c>
      <c r="M65" s="147" t="s">
        <v>690</v>
      </c>
      <c r="N65" s="151" t="s">
        <v>712</v>
      </c>
    </row>
    <row r="66" spans="1:14" ht="20.25">
      <c r="A66" s="146" t="s">
        <v>700</v>
      </c>
      <c r="B66" s="190">
        <v>40130</v>
      </c>
      <c r="C66" s="126">
        <v>282</v>
      </c>
      <c r="D66" s="127">
        <v>0</v>
      </c>
      <c r="E66" s="126">
        <v>282</v>
      </c>
      <c r="F66" s="126">
        <v>0</v>
      </c>
      <c r="G66" s="127">
        <v>0</v>
      </c>
      <c r="H66" s="126">
        <v>221.5</v>
      </c>
      <c r="I66" s="126">
        <v>0</v>
      </c>
      <c r="J66" s="126">
        <f t="shared" si="1"/>
        <v>60.5</v>
      </c>
      <c r="K66" s="126">
        <f>C66-E66-F66</f>
        <v>0</v>
      </c>
      <c r="L66" s="190">
        <v>44383</v>
      </c>
      <c r="M66" s="147" t="s">
        <v>701</v>
      </c>
      <c r="N66" s="151" t="s">
        <v>712</v>
      </c>
    </row>
    <row r="67" spans="1:14" ht="20.25">
      <c r="A67" s="146" t="s">
        <v>702</v>
      </c>
      <c r="B67" s="190">
        <v>40130</v>
      </c>
      <c r="C67" s="126">
        <v>194.38200000000001</v>
      </c>
      <c r="D67" s="127">
        <v>0</v>
      </c>
      <c r="E67" s="126">
        <v>194.38200000000001</v>
      </c>
      <c r="F67" s="126">
        <v>0</v>
      </c>
      <c r="G67" s="127">
        <v>0</v>
      </c>
      <c r="H67" s="126">
        <v>194.38200000000001</v>
      </c>
      <c r="I67" s="126">
        <v>0</v>
      </c>
      <c r="J67" s="126">
        <f t="shared" si="1"/>
        <v>0</v>
      </c>
      <c r="K67" s="126" t="s">
        <v>1424</v>
      </c>
      <c r="L67" s="190">
        <v>41495</v>
      </c>
      <c r="M67" s="147" t="s">
        <v>690</v>
      </c>
      <c r="N67" s="151" t="s">
        <v>712</v>
      </c>
    </row>
    <row r="68" spans="1:14" ht="31.5">
      <c r="A68" s="21"/>
      <c r="B68" s="14"/>
      <c r="C68" s="10"/>
      <c r="D68" s="18"/>
      <c r="E68" s="10"/>
      <c r="F68" s="10"/>
      <c r="G68" s="18"/>
      <c r="H68" s="13"/>
      <c r="I68" s="13"/>
      <c r="J68" s="13"/>
      <c r="K68" s="10"/>
      <c r="L68" s="23"/>
      <c r="M68" s="14"/>
      <c r="N68" s="15"/>
    </row>
    <row r="69" spans="1:14" s="114" customFormat="1" ht="21" thickBot="1">
      <c r="A69" s="193" t="s">
        <v>608</v>
      </c>
      <c r="B69" s="205">
        <f>COUNTA(B5:B68)</f>
        <v>63</v>
      </c>
      <c r="C69" s="139">
        <f t="shared" ref="C69:K69" si="2">SUM(C5:C68)</f>
        <v>279227.38199999998</v>
      </c>
      <c r="D69" s="140">
        <f t="shared" si="2"/>
        <v>0</v>
      </c>
      <c r="E69" s="139">
        <f>SUM(E5:E68)</f>
        <v>238660.48199</v>
      </c>
      <c r="F69" s="139">
        <f t="shared" si="2"/>
        <v>0</v>
      </c>
      <c r="G69" s="140">
        <f t="shared" si="2"/>
        <v>0</v>
      </c>
      <c r="H69" s="139">
        <f t="shared" si="2"/>
        <v>109786.70107</v>
      </c>
      <c r="I69" s="139">
        <f t="shared" si="2"/>
        <v>4027.5384400000003</v>
      </c>
      <c r="J69" s="139">
        <f t="shared" si="2"/>
        <v>124846.24248</v>
      </c>
      <c r="K69" s="139">
        <f t="shared" si="2"/>
        <v>35415</v>
      </c>
      <c r="L69" s="195" t="s">
        <v>6</v>
      </c>
      <c r="M69" s="184" t="s">
        <v>6</v>
      </c>
      <c r="N69" s="185"/>
    </row>
    <row r="70" spans="1:14" ht="31.5">
      <c r="A70" s="208" t="s">
        <v>703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autoFilter ref="A4:N67"/>
  <mergeCells count="34">
    <mergeCell ref="A35:A36"/>
    <mergeCell ref="D3:D4"/>
    <mergeCell ref="E3:G3"/>
    <mergeCell ref="A1:F1"/>
    <mergeCell ref="A3:A4"/>
    <mergeCell ref="B3:B4"/>
    <mergeCell ref="C3:C4"/>
    <mergeCell ref="A27:A28"/>
    <mergeCell ref="A9:A11"/>
    <mergeCell ref="N27:N28"/>
    <mergeCell ref="N18:N19"/>
    <mergeCell ref="A7:A8"/>
    <mergeCell ref="N33:N34"/>
    <mergeCell ref="A29:A31"/>
    <mergeCell ref="N29:N31"/>
    <mergeCell ref="A18:A19"/>
    <mergeCell ref="A33:A34"/>
    <mergeCell ref="N3:N4"/>
    <mergeCell ref="A20:A21"/>
    <mergeCell ref="A25:A26"/>
    <mergeCell ref="J3:J4"/>
    <mergeCell ref="L3:L4"/>
    <mergeCell ref="N25:N26"/>
    <mergeCell ref="M3:M4"/>
    <mergeCell ref="K3:K4"/>
    <mergeCell ref="H3:I3"/>
    <mergeCell ref="N37:N38"/>
    <mergeCell ref="N39:N40"/>
    <mergeCell ref="A47:A48"/>
    <mergeCell ref="A37:A38"/>
    <mergeCell ref="A39:A40"/>
    <mergeCell ref="A42:A43"/>
    <mergeCell ref="N47:N48"/>
    <mergeCell ref="N42:N43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32" fitToHeight="3" orientation="landscape" r:id="rId1"/>
  <headerFooter alignWithMargins="0">
    <oddFooter>&amp;P페이지</oddFooter>
  </headerFooter>
  <rowBreaks count="1" manualBreakCount="1">
    <brk id="32" max="1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Q617"/>
  <sheetViews>
    <sheetView view="pageBreakPreview" zoomScale="85" zoomScaleNormal="55" zoomScaleSheetLayoutView="85" workbookViewId="0">
      <pane ySplit="4" topLeftCell="A5" activePane="bottomLeft" state="frozen"/>
      <selection activeCell="K21" sqref="K21"/>
      <selection pane="bottomLeft" activeCell="H4" sqref="H4"/>
    </sheetView>
  </sheetViews>
  <sheetFormatPr defaultColWidth="8.88671875" defaultRowHeight="13.5"/>
  <cols>
    <col min="1" max="1" width="24.44140625" style="76" customWidth="1"/>
    <col min="2" max="2" width="6.33203125" style="76" bestFit="1" customWidth="1"/>
    <col min="3" max="3" width="19.33203125" style="76" customWidth="1"/>
    <col min="4" max="4" width="33" style="76" customWidth="1"/>
    <col min="5" max="5" width="14" style="76" bestFit="1" customWidth="1"/>
    <col min="6" max="6" width="11.21875" style="76" customWidth="1"/>
    <col min="7" max="7" width="11.21875" style="76" hidden="1" customWidth="1"/>
    <col min="8" max="9" width="11.44140625" style="76" customWidth="1"/>
    <col min="10" max="10" width="11.44140625" style="76" hidden="1" customWidth="1"/>
    <col min="11" max="12" width="11.5546875" style="76" customWidth="1"/>
    <col min="13" max="13" width="12" style="76" bestFit="1" customWidth="1"/>
    <col min="14" max="14" width="10.44140625" style="76" bestFit="1" customWidth="1"/>
    <col min="15" max="15" width="14" style="76" bestFit="1" customWidth="1"/>
    <col min="16" max="16" width="34.44140625" style="76" customWidth="1"/>
    <col min="17" max="17" width="40.88671875" style="76" customWidth="1"/>
    <col min="18" max="18" width="23.5546875" style="76" customWidth="1"/>
    <col min="19" max="19" width="8.88671875" style="76"/>
    <col min="20" max="20" width="7.77734375" style="76" bestFit="1" customWidth="1"/>
    <col min="21" max="16384" width="8.88671875" style="76"/>
  </cols>
  <sheetData>
    <row r="1" spans="1:17" ht="26.25">
      <c r="A1" s="164" t="s">
        <v>726</v>
      </c>
      <c r="B1" s="158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21" thickBo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 t="s">
        <v>592</v>
      </c>
    </row>
    <row r="3" spans="1:17" ht="20.25">
      <c r="A3" s="253" t="s">
        <v>727</v>
      </c>
      <c r="B3" s="393" t="s">
        <v>728</v>
      </c>
      <c r="C3" s="394"/>
      <c r="D3" s="254" t="s">
        <v>52</v>
      </c>
      <c r="E3" s="254" t="s">
        <v>657</v>
      </c>
      <c r="F3" s="254" t="s">
        <v>658</v>
      </c>
      <c r="G3" s="254" t="s">
        <v>2</v>
      </c>
      <c r="H3" s="254" t="s">
        <v>3</v>
      </c>
      <c r="I3" s="254"/>
      <c r="J3" s="254"/>
      <c r="K3" s="283" t="s">
        <v>30</v>
      </c>
      <c r="L3" s="285"/>
      <c r="M3" s="254" t="s">
        <v>44</v>
      </c>
      <c r="N3" s="254" t="s">
        <v>4</v>
      </c>
      <c r="O3" s="254" t="s">
        <v>51</v>
      </c>
      <c r="P3" s="254" t="s">
        <v>50</v>
      </c>
      <c r="Q3" s="276" t="s">
        <v>731</v>
      </c>
    </row>
    <row r="4" spans="1:17" ht="21" thickBot="1">
      <c r="A4" s="267"/>
      <c r="B4" s="395"/>
      <c r="C4" s="396"/>
      <c r="D4" s="268"/>
      <c r="E4" s="268"/>
      <c r="F4" s="268"/>
      <c r="G4" s="268"/>
      <c r="H4" s="154" t="s">
        <v>1414</v>
      </c>
      <c r="I4" s="154" t="s">
        <v>1415</v>
      </c>
      <c r="J4" s="154" t="s">
        <v>2</v>
      </c>
      <c r="K4" s="154" t="s">
        <v>1414</v>
      </c>
      <c r="L4" s="154" t="s">
        <v>1415</v>
      </c>
      <c r="M4" s="268"/>
      <c r="N4" s="268"/>
      <c r="O4" s="268"/>
      <c r="P4" s="268"/>
      <c r="Q4" s="280"/>
    </row>
    <row r="5" spans="1:17" ht="21" thickTop="1">
      <c r="A5" s="175" t="s">
        <v>720</v>
      </c>
      <c r="B5" s="209" t="s">
        <v>1031</v>
      </c>
      <c r="C5" s="177" t="s">
        <v>528</v>
      </c>
      <c r="D5" s="177" t="s">
        <v>1103</v>
      </c>
      <c r="E5" s="186">
        <v>41754</v>
      </c>
      <c r="F5" s="123">
        <v>2400</v>
      </c>
      <c r="G5" s="144">
        <v>0</v>
      </c>
      <c r="H5" s="123">
        <v>2400</v>
      </c>
      <c r="I5" s="123">
        <v>0</v>
      </c>
      <c r="J5" s="144">
        <v>0</v>
      </c>
      <c r="K5" s="123">
        <v>0</v>
      </c>
      <c r="L5" s="123">
        <v>0</v>
      </c>
      <c r="M5" s="123">
        <f t="shared" ref="M5:M68" si="0">H5+I5-K5-L5</f>
        <v>2400</v>
      </c>
      <c r="N5" s="123">
        <f t="shared" ref="N5:N68" si="1">F5-H5-I5</f>
        <v>0</v>
      </c>
      <c r="O5" s="186">
        <v>42209</v>
      </c>
      <c r="P5" s="143"/>
      <c r="Q5" s="179"/>
    </row>
    <row r="6" spans="1:17" ht="20.25">
      <c r="A6" s="180" t="s">
        <v>720</v>
      </c>
      <c r="B6" s="209" t="s">
        <v>1030</v>
      </c>
      <c r="C6" s="142" t="s">
        <v>722</v>
      </c>
      <c r="D6" s="142" t="s">
        <v>1206</v>
      </c>
      <c r="E6" s="190">
        <v>41754</v>
      </c>
      <c r="F6" s="126">
        <v>2034</v>
      </c>
      <c r="G6" s="145">
        <v>0</v>
      </c>
      <c r="H6" s="126">
        <v>2034</v>
      </c>
      <c r="I6" s="126">
        <v>0</v>
      </c>
      <c r="J6" s="145">
        <v>0</v>
      </c>
      <c r="K6" s="126">
        <v>0</v>
      </c>
      <c r="L6" s="126">
        <v>0</v>
      </c>
      <c r="M6" s="126">
        <f t="shared" si="0"/>
        <v>2034</v>
      </c>
      <c r="N6" s="126">
        <f t="shared" si="1"/>
        <v>0</v>
      </c>
      <c r="O6" s="190">
        <v>42189</v>
      </c>
      <c r="P6" s="147"/>
      <c r="Q6" s="192"/>
    </row>
    <row r="7" spans="1:17" ht="20.25">
      <c r="A7" s="180" t="s">
        <v>555</v>
      </c>
      <c r="B7" s="209" t="s">
        <v>1031</v>
      </c>
      <c r="C7" s="142" t="s">
        <v>528</v>
      </c>
      <c r="D7" s="142" t="s">
        <v>533</v>
      </c>
      <c r="E7" s="190">
        <v>40472</v>
      </c>
      <c r="F7" s="126">
        <v>1500</v>
      </c>
      <c r="G7" s="145">
        <v>0</v>
      </c>
      <c r="H7" s="126">
        <v>1500</v>
      </c>
      <c r="I7" s="126">
        <v>0</v>
      </c>
      <c r="J7" s="145">
        <v>0</v>
      </c>
      <c r="K7" s="126">
        <v>0</v>
      </c>
      <c r="L7" s="126">
        <v>0</v>
      </c>
      <c r="M7" s="126">
        <f t="shared" si="0"/>
        <v>1500</v>
      </c>
      <c r="N7" s="126">
        <f t="shared" si="1"/>
        <v>0</v>
      </c>
      <c r="O7" s="190" t="s">
        <v>1427</v>
      </c>
      <c r="P7" s="147" t="s">
        <v>119</v>
      </c>
      <c r="Q7" s="192" t="s">
        <v>535</v>
      </c>
    </row>
    <row r="8" spans="1:17" ht="20.25">
      <c r="A8" s="180" t="s">
        <v>720</v>
      </c>
      <c r="B8" s="209" t="s">
        <v>1031</v>
      </c>
      <c r="C8" s="142" t="s">
        <v>721</v>
      </c>
      <c r="D8" s="142" t="s">
        <v>211</v>
      </c>
      <c r="E8" s="190">
        <v>41754</v>
      </c>
      <c r="F8" s="126">
        <v>1500</v>
      </c>
      <c r="G8" s="145">
        <v>0</v>
      </c>
      <c r="H8" s="126">
        <v>1500</v>
      </c>
      <c r="I8" s="126">
        <v>0</v>
      </c>
      <c r="J8" s="145">
        <v>0</v>
      </c>
      <c r="K8" s="126">
        <v>0</v>
      </c>
      <c r="L8" s="126">
        <v>0</v>
      </c>
      <c r="M8" s="126">
        <f t="shared" si="0"/>
        <v>1500</v>
      </c>
      <c r="N8" s="126">
        <f t="shared" si="1"/>
        <v>0</v>
      </c>
      <c r="O8" s="190">
        <v>42145</v>
      </c>
      <c r="P8" s="147"/>
      <c r="Q8" s="192"/>
    </row>
    <row r="9" spans="1:17" ht="20.25">
      <c r="A9" s="180" t="s">
        <v>720</v>
      </c>
      <c r="B9" s="209" t="s">
        <v>1031</v>
      </c>
      <c r="C9" s="142" t="s">
        <v>721</v>
      </c>
      <c r="D9" s="142" t="s">
        <v>215</v>
      </c>
      <c r="E9" s="190">
        <v>41754</v>
      </c>
      <c r="F9" s="126">
        <v>1500</v>
      </c>
      <c r="G9" s="145">
        <v>0</v>
      </c>
      <c r="H9" s="126">
        <v>1500</v>
      </c>
      <c r="I9" s="126">
        <v>0</v>
      </c>
      <c r="J9" s="145">
        <v>0</v>
      </c>
      <c r="K9" s="126">
        <v>0</v>
      </c>
      <c r="L9" s="126">
        <v>0</v>
      </c>
      <c r="M9" s="126">
        <f t="shared" si="0"/>
        <v>1500</v>
      </c>
      <c r="N9" s="126">
        <f t="shared" si="1"/>
        <v>0</v>
      </c>
      <c r="O9" s="190">
        <v>42152</v>
      </c>
      <c r="P9" s="147"/>
      <c r="Q9" s="192"/>
    </row>
    <row r="10" spans="1:17" ht="20.25">
      <c r="A10" s="180" t="s">
        <v>720</v>
      </c>
      <c r="B10" s="209" t="s">
        <v>1031</v>
      </c>
      <c r="C10" s="142" t="s">
        <v>721</v>
      </c>
      <c r="D10" s="142" t="s">
        <v>212</v>
      </c>
      <c r="E10" s="190">
        <v>41754</v>
      </c>
      <c r="F10" s="126">
        <v>1396</v>
      </c>
      <c r="G10" s="145">
        <v>0</v>
      </c>
      <c r="H10" s="126">
        <v>1396</v>
      </c>
      <c r="I10" s="126">
        <v>0</v>
      </c>
      <c r="J10" s="145">
        <v>0</v>
      </c>
      <c r="K10" s="126">
        <v>0</v>
      </c>
      <c r="L10" s="126">
        <v>0</v>
      </c>
      <c r="M10" s="126">
        <f t="shared" si="0"/>
        <v>1396</v>
      </c>
      <c r="N10" s="126">
        <f t="shared" si="1"/>
        <v>0</v>
      </c>
      <c r="O10" s="190">
        <v>42192</v>
      </c>
      <c r="P10" s="147"/>
      <c r="Q10" s="192"/>
    </row>
    <row r="11" spans="1:17" ht="20.25">
      <c r="A11" s="180" t="s">
        <v>555</v>
      </c>
      <c r="B11" s="209" t="s">
        <v>1031</v>
      </c>
      <c r="C11" s="142" t="s">
        <v>713</v>
      </c>
      <c r="D11" s="142" t="s">
        <v>211</v>
      </c>
      <c r="E11" s="190">
        <v>40472</v>
      </c>
      <c r="F11" s="126">
        <v>1050</v>
      </c>
      <c r="G11" s="145">
        <v>0</v>
      </c>
      <c r="H11" s="126">
        <v>1050</v>
      </c>
      <c r="I11" s="126">
        <v>0</v>
      </c>
      <c r="J11" s="145">
        <v>0</v>
      </c>
      <c r="K11" s="126">
        <v>0</v>
      </c>
      <c r="L11" s="126">
        <v>0</v>
      </c>
      <c r="M11" s="126">
        <f t="shared" si="0"/>
        <v>1050</v>
      </c>
      <c r="N11" s="126">
        <f t="shared" si="1"/>
        <v>0</v>
      </c>
      <c r="O11" s="190">
        <v>44165</v>
      </c>
      <c r="P11" s="147" t="s">
        <v>119</v>
      </c>
      <c r="Q11" s="192" t="s">
        <v>1432</v>
      </c>
    </row>
    <row r="12" spans="1:17" ht="20.25">
      <c r="A12" s="180" t="s">
        <v>555</v>
      </c>
      <c r="B12" s="209" t="s">
        <v>1031</v>
      </c>
      <c r="C12" s="142" t="s">
        <v>713</v>
      </c>
      <c r="D12" s="142" t="s">
        <v>212</v>
      </c>
      <c r="E12" s="190">
        <v>40472</v>
      </c>
      <c r="F12" s="126">
        <v>1050</v>
      </c>
      <c r="G12" s="145">
        <v>0</v>
      </c>
      <c r="H12" s="126">
        <v>1050</v>
      </c>
      <c r="I12" s="126">
        <v>0</v>
      </c>
      <c r="J12" s="145">
        <v>0</v>
      </c>
      <c r="K12" s="126">
        <v>0</v>
      </c>
      <c r="L12" s="126">
        <v>0</v>
      </c>
      <c r="M12" s="126">
        <f t="shared" si="0"/>
        <v>1050</v>
      </c>
      <c r="N12" s="126">
        <f t="shared" si="1"/>
        <v>0</v>
      </c>
      <c r="O12" s="190">
        <v>44273</v>
      </c>
      <c r="P12" s="147" t="s">
        <v>119</v>
      </c>
      <c r="Q12" s="192" t="s">
        <v>1433</v>
      </c>
    </row>
    <row r="13" spans="1:17" ht="20.25">
      <c r="A13" s="180" t="s">
        <v>555</v>
      </c>
      <c r="B13" s="209" t="s">
        <v>1031</v>
      </c>
      <c r="C13" s="142" t="s">
        <v>713</v>
      </c>
      <c r="D13" s="142" t="s">
        <v>215</v>
      </c>
      <c r="E13" s="190">
        <v>40472</v>
      </c>
      <c r="F13" s="126">
        <v>1500</v>
      </c>
      <c r="G13" s="145">
        <v>0</v>
      </c>
      <c r="H13" s="126">
        <v>1500</v>
      </c>
      <c r="I13" s="126">
        <v>0</v>
      </c>
      <c r="J13" s="145">
        <v>0</v>
      </c>
      <c r="K13" s="126">
        <v>450</v>
      </c>
      <c r="L13" s="126">
        <v>0</v>
      </c>
      <c r="M13" s="126">
        <f t="shared" si="0"/>
        <v>1050</v>
      </c>
      <c r="N13" s="126">
        <f t="shared" si="1"/>
        <v>0</v>
      </c>
      <c r="O13" s="190">
        <v>44202</v>
      </c>
      <c r="P13" s="147" t="s">
        <v>593</v>
      </c>
      <c r="Q13" s="192" t="s">
        <v>1432</v>
      </c>
    </row>
    <row r="14" spans="1:17" ht="20.25">
      <c r="A14" s="180" t="s">
        <v>717</v>
      </c>
      <c r="B14" s="209" t="s">
        <v>1031</v>
      </c>
      <c r="C14" s="142" t="s">
        <v>718</v>
      </c>
      <c r="D14" s="142" t="s">
        <v>1121</v>
      </c>
      <c r="E14" s="190">
        <v>41395</v>
      </c>
      <c r="F14" s="126">
        <v>1000</v>
      </c>
      <c r="G14" s="145">
        <v>0</v>
      </c>
      <c r="H14" s="126">
        <v>1000</v>
      </c>
      <c r="I14" s="126">
        <v>0</v>
      </c>
      <c r="J14" s="145">
        <v>0</v>
      </c>
      <c r="K14" s="126">
        <v>0</v>
      </c>
      <c r="L14" s="126">
        <v>0</v>
      </c>
      <c r="M14" s="126">
        <f t="shared" si="0"/>
        <v>1000</v>
      </c>
      <c r="N14" s="126">
        <f t="shared" si="1"/>
        <v>0</v>
      </c>
      <c r="O14" s="190">
        <v>42227</v>
      </c>
      <c r="P14" s="147"/>
      <c r="Q14" s="192" t="s">
        <v>557</v>
      </c>
    </row>
    <row r="15" spans="1:17" ht="20.25">
      <c r="A15" s="180" t="s">
        <v>717</v>
      </c>
      <c r="B15" s="209" t="s">
        <v>1031</v>
      </c>
      <c r="C15" s="142" t="s">
        <v>718</v>
      </c>
      <c r="D15" s="142" t="s">
        <v>1129</v>
      </c>
      <c r="E15" s="190">
        <v>41395</v>
      </c>
      <c r="F15" s="126">
        <v>1000</v>
      </c>
      <c r="G15" s="145">
        <v>0</v>
      </c>
      <c r="H15" s="126">
        <v>1000</v>
      </c>
      <c r="I15" s="126">
        <v>0</v>
      </c>
      <c r="J15" s="145">
        <v>0</v>
      </c>
      <c r="K15" s="126">
        <v>0</v>
      </c>
      <c r="L15" s="126">
        <v>0</v>
      </c>
      <c r="M15" s="126">
        <f t="shared" si="0"/>
        <v>1000</v>
      </c>
      <c r="N15" s="126">
        <f t="shared" si="1"/>
        <v>0</v>
      </c>
      <c r="O15" s="190">
        <v>42324</v>
      </c>
      <c r="P15" s="147"/>
      <c r="Q15" s="192" t="s">
        <v>557</v>
      </c>
    </row>
    <row r="16" spans="1:17" ht="20.25">
      <c r="A16" s="180" t="s">
        <v>717</v>
      </c>
      <c r="B16" s="209" t="s">
        <v>1031</v>
      </c>
      <c r="C16" s="142" t="s">
        <v>718</v>
      </c>
      <c r="D16" s="142" t="s">
        <v>24</v>
      </c>
      <c r="E16" s="190">
        <v>41395</v>
      </c>
      <c r="F16" s="126">
        <v>1000</v>
      </c>
      <c r="G16" s="145">
        <v>0</v>
      </c>
      <c r="H16" s="126">
        <v>1000</v>
      </c>
      <c r="I16" s="126">
        <v>0</v>
      </c>
      <c r="J16" s="145">
        <v>0</v>
      </c>
      <c r="K16" s="126">
        <v>0</v>
      </c>
      <c r="L16" s="126">
        <v>0</v>
      </c>
      <c r="M16" s="126">
        <f t="shared" si="0"/>
        <v>1000</v>
      </c>
      <c r="N16" s="126">
        <f t="shared" si="1"/>
        <v>0</v>
      </c>
      <c r="O16" s="190">
        <v>42331</v>
      </c>
      <c r="P16" s="147"/>
      <c r="Q16" s="192" t="s">
        <v>557</v>
      </c>
    </row>
    <row r="17" spans="1:17" ht="20.25">
      <c r="A17" s="180" t="s">
        <v>717</v>
      </c>
      <c r="B17" s="209" t="s">
        <v>1031</v>
      </c>
      <c r="C17" s="142" t="s">
        <v>719</v>
      </c>
      <c r="D17" s="142" t="s">
        <v>1103</v>
      </c>
      <c r="E17" s="190">
        <v>41444</v>
      </c>
      <c r="F17" s="126">
        <v>1000</v>
      </c>
      <c r="G17" s="145">
        <v>0</v>
      </c>
      <c r="H17" s="126">
        <v>1000</v>
      </c>
      <c r="I17" s="126">
        <v>0</v>
      </c>
      <c r="J17" s="145">
        <v>0</v>
      </c>
      <c r="K17" s="126">
        <v>0</v>
      </c>
      <c r="L17" s="126">
        <v>0</v>
      </c>
      <c r="M17" s="126">
        <f t="shared" si="0"/>
        <v>1000</v>
      </c>
      <c r="N17" s="126">
        <f t="shared" si="1"/>
        <v>0</v>
      </c>
      <c r="O17" s="190">
        <v>42224</v>
      </c>
      <c r="P17" s="147"/>
      <c r="Q17" s="192" t="s">
        <v>573</v>
      </c>
    </row>
    <row r="18" spans="1:17" ht="20.25">
      <c r="A18" s="180" t="s">
        <v>720</v>
      </c>
      <c r="B18" s="209" t="s">
        <v>1031</v>
      </c>
      <c r="C18" s="142" t="s">
        <v>528</v>
      </c>
      <c r="D18" s="142" t="s">
        <v>1103</v>
      </c>
      <c r="E18" s="190">
        <v>41754</v>
      </c>
      <c r="F18" s="126">
        <v>1200</v>
      </c>
      <c r="G18" s="145">
        <v>0</v>
      </c>
      <c r="H18" s="126">
        <v>961.8</v>
      </c>
      <c r="I18" s="126">
        <v>0</v>
      </c>
      <c r="J18" s="145">
        <v>0</v>
      </c>
      <c r="K18" s="126">
        <v>0</v>
      </c>
      <c r="L18" s="126">
        <v>0</v>
      </c>
      <c r="M18" s="126">
        <f t="shared" si="0"/>
        <v>961.8</v>
      </c>
      <c r="N18" s="126">
        <f t="shared" si="1"/>
        <v>238.20000000000005</v>
      </c>
      <c r="O18" s="190">
        <v>42335</v>
      </c>
      <c r="P18" s="147"/>
      <c r="Q18" s="192"/>
    </row>
    <row r="19" spans="1:17" ht="20.25">
      <c r="A19" s="180" t="s">
        <v>717</v>
      </c>
      <c r="B19" s="209" t="s">
        <v>1031</v>
      </c>
      <c r="C19" s="142" t="s">
        <v>718</v>
      </c>
      <c r="D19" s="142" t="s">
        <v>25</v>
      </c>
      <c r="E19" s="190">
        <v>41395</v>
      </c>
      <c r="F19" s="126">
        <v>935</v>
      </c>
      <c r="G19" s="145">
        <v>0</v>
      </c>
      <c r="H19" s="126">
        <v>935</v>
      </c>
      <c r="I19" s="126">
        <v>0</v>
      </c>
      <c r="J19" s="145">
        <v>0</v>
      </c>
      <c r="K19" s="126">
        <v>0</v>
      </c>
      <c r="L19" s="126">
        <v>0</v>
      </c>
      <c r="M19" s="126">
        <f t="shared" si="0"/>
        <v>935</v>
      </c>
      <c r="N19" s="126">
        <f t="shared" si="1"/>
        <v>0</v>
      </c>
      <c r="O19" s="190">
        <v>42227</v>
      </c>
      <c r="P19" s="147"/>
      <c r="Q19" s="192" t="s">
        <v>557</v>
      </c>
    </row>
    <row r="20" spans="1:17" ht="20.25">
      <c r="A20" s="180" t="s">
        <v>717</v>
      </c>
      <c r="B20" s="209" t="s">
        <v>1031</v>
      </c>
      <c r="C20" s="142" t="s">
        <v>718</v>
      </c>
      <c r="D20" s="142" t="s">
        <v>26</v>
      </c>
      <c r="E20" s="190">
        <v>41395</v>
      </c>
      <c r="F20" s="126">
        <v>899</v>
      </c>
      <c r="G20" s="145">
        <v>0</v>
      </c>
      <c r="H20" s="126">
        <v>899</v>
      </c>
      <c r="I20" s="126">
        <v>0</v>
      </c>
      <c r="J20" s="145">
        <v>0</v>
      </c>
      <c r="K20" s="126">
        <v>0</v>
      </c>
      <c r="L20" s="126">
        <v>0</v>
      </c>
      <c r="M20" s="126">
        <f t="shared" si="0"/>
        <v>899</v>
      </c>
      <c r="N20" s="126">
        <f t="shared" si="1"/>
        <v>0</v>
      </c>
      <c r="O20" s="190">
        <v>42326</v>
      </c>
      <c r="P20" s="147"/>
      <c r="Q20" s="192" t="s">
        <v>557</v>
      </c>
    </row>
    <row r="21" spans="1:17" ht="20.25">
      <c r="A21" s="180" t="s">
        <v>716</v>
      </c>
      <c r="B21" s="209" t="s">
        <v>1031</v>
      </c>
      <c r="C21" s="142" t="s">
        <v>713</v>
      </c>
      <c r="D21" s="142" t="s">
        <v>215</v>
      </c>
      <c r="E21" s="190">
        <v>40907</v>
      </c>
      <c r="F21" s="126">
        <v>1200</v>
      </c>
      <c r="G21" s="145">
        <v>0</v>
      </c>
      <c r="H21" s="126">
        <v>1200</v>
      </c>
      <c r="I21" s="126">
        <v>0</v>
      </c>
      <c r="J21" s="145">
        <v>0</v>
      </c>
      <c r="K21" s="126">
        <v>360</v>
      </c>
      <c r="L21" s="126">
        <v>0</v>
      </c>
      <c r="M21" s="126">
        <f t="shared" si="0"/>
        <v>840</v>
      </c>
      <c r="N21" s="126">
        <f t="shared" si="1"/>
        <v>0</v>
      </c>
      <c r="O21" s="190">
        <v>42438</v>
      </c>
      <c r="P21" s="147"/>
      <c r="Q21" s="192" t="s">
        <v>537</v>
      </c>
    </row>
    <row r="22" spans="1:17" ht="20.25">
      <c r="A22" s="180" t="s">
        <v>716</v>
      </c>
      <c r="B22" s="209" t="s">
        <v>1031</v>
      </c>
      <c r="C22" s="142" t="s">
        <v>713</v>
      </c>
      <c r="D22" s="142" t="s">
        <v>212</v>
      </c>
      <c r="E22" s="190">
        <v>40907</v>
      </c>
      <c r="F22" s="126">
        <v>840</v>
      </c>
      <c r="G22" s="145">
        <v>0</v>
      </c>
      <c r="H22" s="126">
        <v>840</v>
      </c>
      <c r="I22" s="126">
        <v>0</v>
      </c>
      <c r="J22" s="145">
        <v>0</v>
      </c>
      <c r="K22" s="126">
        <v>0</v>
      </c>
      <c r="L22" s="126">
        <v>0</v>
      </c>
      <c r="M22" s="126">
        <f t="shared" si="0"/>
        <v>840</v>
      </c>
      <c r="N22" s="126">
        <f t="shared" si="1"/>
        <v>0</v>
      </c>
      <c r="O22" s="190">
        <v>42411</v>
      </c>
      <c r="P22" s="147"/>
      <c r="Q22" s="192" t="s">
        <v>537</v>
      </c>
    </row>
    <row r="23" spans="1:17" ht="20.25">
      <c r="A23" s="180" t="s">
        <v>716</v>
      </c>
      <c r="B23" s="209" t="s">
        <v>1031</v>
      </c>
      <c r="C23" s="142" t="s">
        <v>713</v>
      </c>
      <c r="D23" s="142" t="s">
        <v>211</v>
      </c>
      <c r="E23" s="190">
        <v>40907</v>
      </c>
      <c r="F23" s="126">
        <v>840</v>
      </c>
      <c r="G23" s="145">
        <v>0</v>
      </c>
      <c r="H23" s="126">
        <v>840</v>
      </c>
      <c r="I23" s="126">
        <v>0</v>
      </c>
      <c r="J23" s="145">
        <v>0</v>
      </c>
      <c r="K23" s="126">
        <v>0</v>
      </c>
      <c r="L23" s="126">
        <v>0</v>
      </c>
      <c r="M23" s="126">
        <f t="shared" si="0"/>
        <v>840</v>
      </c>
      <c r="N23" s="126">
        <f t="shared" si="1"/>
        <v>0</v>
      </c>
      <c r="O23" s="190">
        <v>42413</v>
      </c>
      <c r="P23" s="147"/>
      <c r="Q23" s="192" t="s">
        <v>537</v>
      </c>
    </row>
    <row r="24" spans="1:17" ht="20.25">
      <c r="A24" s="180" t="s">
        <v>720</v>
      </c>
      <c r="B24" s="209" t="s">
        <v>1031</v>
      </c>
      <c r="C24" s="142" t="s">
        <v>528</v>
      </c>
      <c r="D24" s="142" t="s">
        <v>1208</v>
      </c>
      <c r="E24" s="190">
        <v>41754</v>
      </c>
      <c r="F24" s="126">
        <v>838</v>
      </c>
      <c r="G24" s="145">
        <v>0</v>
      </c>
      <c r="H24" s="126">
        <v>838</v>
      </c>
      <c r="I24" s="126">
        <v>0</v>
      </c>
      <c r="J24" s="145">
        <v>0</v>
      </c>
      <c r="K24" s="126">
        <v>0</v>
      </c>
      <c r="L24" s="126">
        <v>0</v>
      </c>
      <c r="M24" s="126">
        <f t="shared" si="0"/>
        <v>838</v>
      </c>
      <c r="N24" s="126">
        <f t="shared" si="1"/>
        <v>0</v>
      </c>
      <c r="O24" s="190">
        <v>42193</v>
      </c>
      <c r="P24" s="147"/>
      <c r="Q24" s="192"/>
    </row>
    <row r="25" spans="1:17" ht="20.25">
      <c r="A25" s="180" t="s">
        <v>720</v>
      </c>
      <c r="B25" s="209" t="s">
        <v>1031</v>
      </c>
      <c r="C25" s="142" t="s">
        <v>528</v>
      </c>
      <c r="D25" s="142" t="s">
        <v>1209</v>
      </c>
      <c r="E25" s="190">
        <v>41754</v>
      </c>
      <c r="F25" s="126">
        <v>1500</v>
      </c>
      <c r="G25" s="145">
        <v>0</v>
      </c>
      <c r="H25" s="126">
        <v>750</v>
      </c>
      <c r="I25" s="126">
        <v>0</v>
      </c>
      <c r="J25" s="145">
        <v>0</v>
      </c>
      <c r="K25" s="126">
        <v>0</v>
      </c>
      <c r="L25" s="126">
        <v>0</v>
      </c>
      <c r="M25" s="126">
        <f t="shared" si="0"/>
        <v>750</v>
      </c>
      <c r="N25" s="126">
        <f t="shared" si="1"/>
        <v>750</v>
      </c>
      <c r="O25" s="190">
        <v>42160</v>
      </c>
      <c r="P25" s="147"/>
      <c r="Q25" s="192"/>
    </row>
    <row r="26" spans="1:17" ht="20.25">
      <c r="A26" s="180" t="s">
        <v>555</v>
      </c>
      <c r="B26" s="209" t="s">
        <v>1031</v>
      </c>
      <c r="C26" s="142" t="s">
        <v>528</v>
      </c>
      <c r="D26" s="142" t="s">
        <v>221</v>
      </c>
      <c r="E26" s="190">
        <v>40472</v>
      </c>
      <c r="F26" s="126">
        <v>725</v>
      </c>
      <c r="G26" s="145">
        <v>0</v>
      </c>
      <c r="H26" s="126">
        <v>725</v>
      </c>
      <c r="I26" s="126">
        <v>0</v>
      </c>
      <c r="J26" s="145">
        <v>0</v>
      </c>
      <c r="K26" s="126">
        <v>0</v>
      </c>
      <c r="L26" s="126">
        <v>0</v>
      </c>
      <c r="M26" s="126">
        <f t="shared" si="0"/>
        <v>725</v>
      </c>
      <c r="N26" s="126">
        <f t="shared" si="1"/>
        <v>0</v>
      </c>
      <c r="O26" s="190">
        <v>44525</v>
      </c>
      <c r="P26" s="147" t="s">
        <v>119</v>
      </c>
      <c r="Q26" s="192" t="s">
        <v>1434</v>
      </c>
    </row>
    <row r="27" spans="1:17" ht="20.25">
      <c r="A27" s="180" t="s">
        <v>720</v>
      </c>
      <c r="B27" s="209" t="s">
        <v>1031</v>
      </c>
      <c r="C27" s="142" t="s">
        <v>721</v>
      </c>
      <c r="D27" s="142" t="s">
        <v>1210</v>
      </c>
      <c r="E27" s="190">
        <v>41754</v>
      </c>
      <c r="F27" s="126">
        <v>702</v>
      </c>
      <c r="G27" s="145">
        <v>0</v>
      </c>
      <c r="H27" s="126">
        <v>702</v>
      </c>
      <c r="I27" s="126">
        <v>0</v>
      </c>
      <c r="J27" s="145">
        <v>0</v>
      </c>
      <c r="K27" s="126">
        <v>0</v>
      </c>
      <c r="L27" s="126">
        <v>0</v>
      </c>
      <c r="M27" s="126">
        <f t="shared" si="0"/>
        <v>702</v>
      </c>
      <c r="N27" s="126">
        <f t="shared" si="1"/>
        <v>0</v>
      </c>
      <c r="O27" s="190">
        <v>42279</v>
      </c>
      <c r="P27" s="147"/>
      <c r="Q27" s="192"/>
    </row>
    <row r="28" spans="1:17" ht="20.25">
      <c r="A28" s="180" t="s">
        <v>717</v>
      </c>
      <c r="B28" s="209" t="s">
        <v>1031</v>
      </c>
      <c r="C28" s="142" t="s">
        <v>718</v>
      </c>
      <c r="D28" s="142" t="s">
        <v>1186</v>
      </c>
      <c r="E28" s="190">
        <v>41395</v>
      </c>
      <c r="F28" s="126">
        <v>1000</v>
      </c>
      <c r="G28" s="145">
        <v>0</v>
      </c>
      <c r="H28" s="126">
        <v>1000</v>
      </c>
      <c r="I28" s="126">
        <v>0</v>
      </c>
      <c r="J28" s="145">
        <v>0</v>
      </c>
      <c r="K28" s="126">
        <v>300</v>
      </c>
      <c r="L28" s="126">
        <v>0</v>
      </c>
      <c r="M28" s="126">
        <f t="shared" si="0"/>
        <v>700</v>
      </c>
      <c r="N28" s="126">
        <f t="shared" si="1"/>
        <v>0</v>
      </c>
      <c r="O28" s="190">
        <v>42159</v>
      </c>
      <c r="P28" s="147"/>
      <c r="Q28" s="192" t="s">
        <v>573</v>
      </c>
    </row>
    <row r="29" spans="1:17" ht="20.25">
      <c r="A29" s="180" t="s">
        <v>717</v>
      </c>
      <c r="B29" s="209" t="s">
        <v>1031</v>
      </c>
      <c r="C29" s="142" t="s">
        <v>718</v>
      </c>
      <c r="D29" s="142" t="s">
        <v>1112</v>
      </c>
      <c r="E29" s="190">
        <v>41395</v>
      </c>
      <c r="F29" s="126">
        <v>1000</v>
      </c>
      <c r="G29" s="145">
        <v>0</v>
      </c>
      <c r="H29" s="126">
        <v>1000</v>
      </c>
      <c r="I29" s="126">
        <v>0</v>
      </c>
      <c r="J29" s="145">
        <v>0</v>
      </c>
      <c r="K29" s="126">
        <v>300</v>
      </c>
      <c r="L29" s="126">
        <v>0</v>
      </c>
      <c r="M29" s="126">
        <f t="shared" si="0"/>
        <v>700</v>
      </c>
      <c r="N29" s="126">
        <f t="shared" si="1"/>
        <v>0</v>
      </c>
      <c r="O29" s="190">
        <v>42227</v>
      </c>
      <c r="P29" s="147"/>
      <c r="Q29" s="192" t="s">
        <v>557</v>
      </c>
    </row>
    <row r="30" spans="1:17" ht="20.25">
      <c r="A30" s="180" t="s">
        <v>717</v>
      </c>
      <c r="B30" s="209" t="s">
        <v>1031</v>
      </c>
      <c r="C30" s="142" t="s">
        <v>718</v>
      </c>
      <c r="D30" s="142" t="s">
        <v>1122</v>
      </c>
      <c r="E30" s="190">
        <v>41395</v>
      </c>
      <c r="F30" s="126">
        <v>1000</v>
      </c>
      <c r="G30" s="145">
        <v>0</v>
      </c>
      <c r="H30" s="126">
        <v>1000</v>
      </c>
      <c r="I30" s="126">
        <v>0</v>
      </c>
      <c r="J30" s="145">
        <v>0</v>
      </c>
      <c r="K30" s="126">
        <v>300</v>
      </c>
      <c r="L30" s="126">
        <v>0</v>
      </c>
      <c r="M30" s="126">
        <f t="shared" si="0"/>
        <v>700</v>
      </c>
      <c r="N30" s="126">
        <f t="shared" si="1"/>
        <v>0</v>
      </c>
      <c r="O30" s="190">
        <v>42229</v>
      </c>
      <c r="P30" s="147"/>
      <c r="Q30" s="192" t="s">
        <v>557</v>
      </c>
    </row>
    <row r="31" spans="1:17" ht="20.25">
      <c r="A31" s="180" t="s">
        <v>717</v>
      </c>
      <c r="B31" s="209" t="s">
        <v>1031</v>
      </c>
      <c r="C31" s="142" t="s">
        <v>718</v>
      </c>
      <c r="D31" s="142" t="s">
        <v>1127</v>
      </c>
      <c r="E31" s="190">
        <v>41395</v>
      </c>
      <c r="F31" s="126">
        <v>1000</v>
      </c>
      <c r="G31" s="145">
        <v>0</v>
      </c>
      <c r="H31" s="126">
        <v>1000</v>
      </c>
      <c r="I31" s="126">
        <v>0</v>
      </c>
      <c r="J31" s="145">
        <v>0</v>
      </c>
      <c r="K31" s="126">
        <v>300</v>
      </c>
      <c r="L31" s="126">
        <v>0</v>
      </c>
      <c r="M31" s="126">
        <f t="shared" si="0"/>
        <v>700</v>
      </c>
      <c r="N31" s="126">
        <f t="shared" si="1"/>
        <v>0</v>
      </c>
      <c r="O31" s="190">
        <v>42229</v>
      </c>
      <c r="P31" s="147"/>
      <c r="Q31" s="192" t="s">
        <v>557</v>
      </c>
    </row>
    <row r="32" spans="1:17" ht="20.25">
      <c r="A32" s="180" t="s">
        <v>717</v>
      </c>
      <c r="B32" s="209" t="s">
        <v>1031</v>
      </c>
      <c r="C32" s="142" t="s">
        <v>718</v>
      </c>
      <c r="D32" s="142" t="s">
        <v>1111</v>
      </c>
      <c r="E32" s="190">
        <v>41395</v>
      </c>
      <c r="F32" s="126">
        <v>1000</v>
      </c>
      <c r="G32" s="145">
        <v>0</v>
      </c>
      <c r="H32" s="126">
        <v>1000</v>
      </c>
      <c r="I32" s="126">
        <v>0</v>
      </c>
      <c r="J32" s="145">
        <v>0</v>
      </c>
      <c r="K32" s="126">
        <v>300</v>
      </c>
      <c r="L32" s="126">
        <v>0</v>
      </c>
      <c r="M32" s="126">
        <f t="shared" si="0"/>
        <v>700</v>
      </c>
      <c r="N32" s="126">
        <f t="shared" si="1"/>
        <v>0</v>
      </c>
      <c r="O32" s="190">
        <v>42321</v>
      </c>
      <c r="P32" s="147"/>
      <c r="Q32" s="192" t="s">
        <v>557</v>
      </c>
    </row>
    <row r="33" spans="1:17" ht="20.25">
      <c r="A33" s="180" t="s">
        <v>717</v>
      </c>
      <c r="B33" s="209" t="s">
        <v>1031</v>
      </c>
      <c r="C33" s="142" t="s">
        <v>718</v>
      </c>
      <c r="D33" s="142" t="s">
        <v>1173</v>
      </c>
      <c r="E33" s="190">
        <v>41395</v>
      </c>
      <c r="F33" s="126">
        <v>1000</v>
      </c>
      <c r="G33" s="145">
        <v>0</v>
      </c>
      <c r="H33" s="126">
        <v>1000</v>
      </c>
      <c r="I33" s="126">
        <v>0</v>
      </c>
      <c r="J33" s="145">
        <v>0</v>
      </c>
      <c r="K33" s="126">
        <v>300</v>
      </c>
      <c r="L33" s="126">
        <v>0</v>
      </c>
      <c r="M33" s="126">
        <f t="shared" si="0"/>
        <v>700</v>
      </c>
      <c r="N33" s="126">
        <f t="shared" si="1"/>
        <v>0</v>
      </c>
      <c r="O33" s="190">
        <v>42324</v>
      </c>
      <c r="P33" s="147"/>
      <c r="Q33" s="192" t="s">
        <v>557</v>
      </c>
    </row>
    <row r="34" spans="1:17" ht="20.25">
      <c r="A34" s="180" t="s">
        <v>717</v>
      </c>
      <c r="B34" s="209" t="s">
        <v>1031</v>
      </c>
      <c r="C34" s="142" t="s">
        <v>718</v>
      </c>
      <c r="D34" s="142" t="s">
        <v>1205</v>
      </c>
      <c r="E34" s="190">
        <v>41395</v>
      </c>
      <c r="F34" s="126">
        <v>1000</v>
      </c>
      <c r="G34" s="145">
        <v>0</v>
      </c>
      <c r="H34" s="126">
        <v>1000</v>
      </c>
      <c r="I34" s="126">
        <v>0</v>
      </c>
      <c r="J34" s="145">
        <v>0</v>
      </c>
      <c r="K34" s="126">
        <v>300</v>
      </c>
      <c r="L34" s="126">
        <v>0</v>
      </c>
      <c r="M34" s="126">
        <f t="shared" si="0"/>
        <v>700</v>
      </c>
      <c r="N34" s="126">
        <f t="shared" si="1"/>
        <v>0</v>
      </c>
      <c r="O34" s="190">
        <v>42326</v>
      </c>
      <c r="P34" s="147"/>
      <c r="Q34" s="192" t="s">
        <v>557</v>
      </c>
    </row>
    <row r="35" spans="1:17" ht="20.25">
      <c r="A35" s="180" t="s">
        <v>717</v>
      </c>
      <c r="B35" s="209" t="s">
        <v>1031</v>
      </c>
      <c r="C35" s="142" t="s">
        <v>718</v>
      </c>
      <c r="D35" s="142" t="s">
        <v>1154</v>
      </c>
      <c r="E35" s="190">
        <v>41395</v>
      </c>
      <c r="F35" s="126">
        <v>1000</v>
      </c>
      <c r="G35" s="145">
        <v>0</v>
      </c>
      <c r="H35" s="126">
        <v>1000</v>
      </c>
      <c r="I35" s="126">
        <v>0</v>
      </c>
      <c r="J35" s="145">
        <v>0</v>
      </c>
      <c r="K35" s="126">
        <v>300</v>
      </c>
      <c r="L35" s="126">
        <v>0</v>
      </c>
      <c r="M35" s="126">
        <f t="shared" si="0"/>
        <v>700</v>
      </c>
      <c r="N35" s="126">
        <f t="shared" si="1"/>
        <v>0</v>
      </c>
      <c r="O35" s="190">
        <v>42326</v>
      </c>
      <c r="P35" s="147"/>
      <c r="Q35" s="192" t="s">
        <v>557</v>
      </c>
    </row>
    <row r="36" spans="1:17" ht="20.25">
      <c r="A36" s="180" t="s">
        <v>717</v>
      </c>
      <c r="B36" s="209" t="s">
        <v>1031</v>
      </c>
      <c r="C36" s="142" t="s">
        <v>718</v>
      </c>
      <c r="D36" s="142" t="s">
        <v>1174</v>
      </c>
      <c r="E36" s="190">
        <v>41395</v>
      </c>
      <c r="F36" s="126">
        <v>1000</v>
      </c>
      <c r="G36" s="145">
        <v>0</v>
      </c>
      <c r="H36" s="126">
        <v>1000</v>
      </c>
      <c r="I36" s="126">
        <v>0</v>
      </c>
      <c r="J36" s="145">
        <v>0</v>
      </c>
      <c r="K36" s="126">
        <v>300</v>
      </c>
      <c r="L36" s="126">
        <v>0</v>
      </c>
      <c r="M36" s="126">
        <f t="shared" si="0"/>
        <v>700</v>
      </c>
      <c r="N36" s="126">
        <f t="shared" si="1"/>
        <v>0</v>
      </c>
      <c r="O36" s="190">
        <v>42326</v>
      </c>
      <c r="P36" s="147"/>
      <c r="Q36" s="192" t="s">
        <v>557</v>
      </c>
    </row>
    <row r="37" spans="1:17" ht="20.25">
      <c r="A37" s="180" t="s">
        <v>717</v>
      </c>
      <c r="B37" s="209" t="s">
        <v>1031</v>
      </c>
      <c r="C37" s="142" t="s">
        <v>718</v>
      </c>
      <c r="D37" s="142" t="s">
        <v>1136</v>
      </c>
      <c r="E37" s="190">
        <v>41395</v>
      </c>
      <c r="F37" s="126">
        <v>1000</v>
      </c>
      <c r="G37" s="145">
        <v>0</v>
      </c>
      <c r="H37" s="126">
        <v>1000</v>
      </c>
      <c r="I37" s="126">
        <v>0</v>
      </c>
      <c r="J37" s="145">
        <v>0</v>
      </c>
      <c r="K37" s="126">
        <v>300</v>
      </c>
      <c r="L37" s="126">
        <v>0</v>
      </c>
      <c r="M37" s="126">
        <f t="shared" si="0"/>
        <v>700</v>
      </c>
      <c r="N37" s="126">
        <f t="shared" si="1"/>
        <v>0</v>
      </c>
      <c r="O37" s="190">
        <v>42326</v>
      </c>
      <c r="P37" s="147"/>
      <c r="Q37" s="192" t="s">
        <v>557</v>
      </c>
    </row>
    <row r="38" spans="1:17" ht="20.25">
      <c r="A38" s="180" t="s">
        <v>717</v>
      </c>
      <c r="B38" s="209" t="s">
        <v>1031</v>
      </c>
      <c r="C38" s="142" t="s">
        <v>718</v>
      </c>
      <c r="D38" s="142" t="s">
        <v>1132</v>
      </c>
      <c r="E38" s="190">
        <v>41395</v>
      </c>
      <c r="F38" s="126">
        <v>1000</v>
      </c>
      <c r="G38" s="145">
        <v>0</v>
      </c>
      <c r="H38" s="126">
        <v>1000</v>
      </c>
      <c r="I38" s="126">
        <v>0</v>
      </c>
      <c r="J38" s="145">
        <v>0</v>
      </c>
      <c r="K38" s="126">
        <v>300</v>
      </c>
      <c r="L38" s="126">
        <v>0</v>
      </c>
      <c r="M38" s="126">
        <f t="shared" si="0"/>
        <v>700</v>
      </c>
      <c r="N38" s="126">
        <f t="shared" si="1"/>
        <v>0</v>
      </c>
      <c r="O38" s="190">
        <v>42326</v>
      </c>
      <c r="P38" s="147"/>
      <c r="Q38" s="192" t="s">
        <v>557</v>
      </c>
    </row>
    <row r="39" spans="1:17" ht="20.25">
      <c r="A39" s="180" t="s">
        <v>717</v>
      </c>
      <c r="B39" s="209" t="s">
        <v>1031</v>
      </c>
      <c r="C39" s="142" t="s">
        <v>718</v>
      </c>
      <c r="D39" s="142" t="s">
        <v>1185</v>
      </c>
      <c r="E39" s="190">
        <v>41395</v>
      </c>
      <c r="F39" s="126">
        <v>1000</v>
      </c>
      <c r="G39" s="145">
        <v>0</v>
      </c>
      <c r="H39" s="126">
        <v>1000</v>
      </c>
      <c r="I39" s="126">
        <v>0</v>
      </c>
      <c r="J39" s="145">
        <v>0</v>
      </c>
      <c r="K39" s="126">
        <v>300</v>
      </c>
      <c r="L39" s="126">
        <v>0</v>
      </c>
      <c r="M39" s="126">
        <f t="shared" si="0"/>
        <v>700</v>
      </c>
      <c r="N39" s="126">
        <f t="shared" si="1"/>
        <v>0</v>
      </c>
      <c r="O39" s="190">
        <v>42331</v>
      </c>
      <c r="P39" s="147"/>
      <c r="Q39" s="192" t="s">
        <v>557</v>
      </c>
    </row>
    <row r="40" spans="1:17" ht="20.25">
      <c r="A40" s="180" t="s">
        <v>717</v>
      </c>
      <c r="B40" s="209" t="s">
        <v>1031</v>
      </c>
      <c r="C40" s="142" t="s">
        <v>718</v>
      </c>
      <c r="D40" s="142" t="s">
        <v>1108</v>
      </c>
      <c r="E40" s="190">
        <v>41395</v>
      </c>
      <c r="F40" s="126">
        <v>1000</v>
      </c>
      <c r="G40" s="145">
        <v>0</v>
      </c>
      <c r="H40" s="126">
        <v>1000</v>
      </c>
      <c r="I40" s="126">
        <v>0</v>
      </c>
      <c r="J40" s="145">
        <v>0</v>
      </c>
      <c r="K40" s="126">
        <v>300</v>
      </c>
      <c r="L40" s="126">
        <v>0</v>
      </c>
      <c r="M40" s="126">
        <f t="shared" si="0"/>
        <v>700</v>
      </c>
      <c r="N40" s="126">
        <f t="shared" si="1"/>
        <v>0</v>
      </c>
      <c r="O40" s="190">
        <v>42331</v>
      </c>
      <c r="P40" s="147"/>
      <c r="Q40" s="192" t="s">
        <v>557</v>
      </c>
    </row>
    <row r="41" spans="1:17" ht="20.25">
      <c r="A41" s="180" t="s">
        <v>717</v>
      </c>
      <c r="B41" s="209" t="s">
        <v>1031</v>
      </c>
      <c r="C41" s="142" t="s">
        <v>718</v>
      </c>
      <c r="D41" s="142" t="s">
        <v>1088</v>
      </c>
      <c r="E41" s="190">
        <v>41395</v>
      </c>
      <c r="F41" s="126">
        <v>999</v>
      </c>
      <c r="G41" s="145">
        <v>0</v>
      </c>
      <c r="H41" s="126">
        <v>999</v>
      </c>
      <c r="I41" s="126">
        <v>0</v>
      </c>
      <c r="J41" s="145">
        <v>0</v>
      </c>
      <c r="K41" s="126">
        <v>299.7</v>
      </c>
      <c r="L41" s="126">
        <v>0</v>
      </c>
      <c r="M41" s="126">
        <f t="shared" si="0"/>
        <v>699.3</v>
      </c>
      <c r="N41" s="126">
        <f t="shared" si="1"/>
        <v>0</v>
      </c>
      <c r="O41" s="190">
        <v>42335</v>
      </c>
      <c r="P41" s="147"/>
      <c r="Q41" s="192" t="s">
        <v>557</v>
      </c>
    </row>
    <row r="42" spans="1:17" ht="20.25">
      <c r="A42" s="180" t="s">
        <v>555</v>
      </c>
      <c r="B42" s="209" t="s">
        <v>1030</v>
      </c>
      <c r="C42" s="142" t="s">
        <v>714</v>
      </c>
      <c r="D42" s="142" t="s">
        <v>90</v>
      </c>
      <c r="E42" s="190">
        <v>40385</v>
      </c>
      <c r="F42" s="126">
        <v>700</v>
      </c>
      <c r="G42" s="145">
        <v>0</v>
      </c>
      <c r="H42" s="126">
        <v>700</v>
      </c>
      <c r="I42" s="126">
        <v>0</v>
      </c>
      <c r="J42" s="145">
        <v>0</v>
      </c>
      <c r="K42" s="126">
        <v>10</v>
      </c>
      <c r="L42" s="126">
        <v>0</v>
      </c>
      <c r="M42" s="126">
        <f t="shared" si="0"/>
        <v>690</v>
      </c>
      <c r="N42" s="126">
        <f t="shared" si="1"/>
        <v>0</v>
      </c>
      <c r="O42" s="190">
        <v>42272</v>
      </c>
      <c r="P42" s="147" t="s">
        <v>105</v>
      </c>
      <c r="Q42" s="192" t="s">
        <v>536</v>
      </c>
    </row>
    <row r="43" spans="1:17" ht="20.25">
      <c r="A43" s="180" t="s">
        <v>717</v>
      </c>
      <c r="B43" s="209" t="s">
        <v>1031</v>
      </c>
      <c r="C43" s="142" t="s">
        <v>718</v>
      </c>
      <c r="D43" s="142" t="s">
        <v>1175</v>
      </c>
      <c r="E43" s="190">
        <v>41395</v>
      </c>
      <c r="F43" s="126">
        <v>983</v>
      </c>
      <c r="G43" s="145">
        <v>0</v>
      </c>
      <c r="H43" s="126">
        <v>983</v>
      </c>
      <c r="I43" s="126">
        <v>0</v>
      </c>
      <c r="J43" s="145">
        <v>0</v>
      </c>
      <c r="K43" s="126">
        <v>294.89999999999998</v>
      </c>
      <c r="L43" s="126">
        <v>0</v>
      </c>
      <c r="M43" s="126">
        <f t="shared" si="0"/>
        <v>688.1</v>
      </c>
      <c r="N43" s="126">
        <f t="shared" si="1"/>
        <v>0</v>
      </c>
      <c r="O43" s="190">
        <v>42321</v>
      </c>
      <c r="P43" s="147"/>
      <c r="Q43" s="192" t="s">
        <v>557</v>
      </c>
    </row>
    <row r="44" spans="1:17" ht="20.25">
      <c r="A44" s="180" t="s">
        <v>720</v>
      </c>
      <c r="B44" s="209" t="s">
        <v>1030</v>
      </c>
      <c r="C44" s="142" t="s">
        <v>722</v>
      </c>
      <c r="D44" s="142" t="s">
        <v>1211</v>
      </c>
      <c r="E44" s="190">
        <v>41754</v>
      </c>
      <c r="F44" s="126">
        <v>671</v>
      </c>
      <c r="G44" s="145">
        <v>0</v>
      </c>
      <c r="H44" s="126">
        <v>671</v>
      </c>
      <c r="I44" s="126">
        <v>0</v>
      </c>
      <c r="J44" s="145">
        <v>0</v>
      </c>
      <c r="K44" s="126">
        <v>0</v>
      </c>
      <c r="L44" s="126">
        <v>0</v>
      </c>
      <c r="M44" s="126">
        <f t="shared" si="0"/>
        <v>671</v>
      </c>
      <c r="N44" s="126">
        <f t="shared" si="1"/>
        <v>0</v>
      </c>
      <c r="O44" s="190">
        <v>42332</v>
      </c>
      <c r="P44" s="147"/>
      <c r="Q44" s="192"/>
    </row>
    <row r="45" spans="1:17" ht="20.25">
      <c r="A45" s="180" t="s">
        <v>717</v>
      </c>
      <c r="B45" s="209" t="s">
        <v>1031</v>
      </c>
      <c r="C45" s="142" t="s">
        <v>718</v>
      </c>
      <c r="D45" s="142" t="s">
        <v>1207</v>
      </c>
      <c r="E45" s="190">
        <v>41395</v>
      </c>
      <c r="F45" s="126">
        <v>889</v>
      </c>
      <c r="G45" s="145">
        <v>0</v>
      </c>
      <c r="H45" s="126">
        <v>889</v>
      </c>
      <c r="I45" s="126">
        <v>0</v>
      </c>
      <c r="J45" s="145">
        <v>0</v>
      </c>
      <c r="K45" s="126">
        <v>266.7</v>
      </c>
      <c r="L45" s="126">
        <v>0</v>
      </c>
      <c r="M45" s="126">
        <f t="shared" si="0"/>
        <v>622.29999999999995</v>
      </c>
      <c r="N45" s="126">
        <f t="shared" si="1"/>
        <v>0</v>
      </c>
      <c r="O45" s="190">
        <v>42326</v>
      </c>
      <c r="P45" s="147"/>
      <c r="Q45" s="192" t="s">
        <v>557</v>
      </c>
    </row>
    <row r="46" spans="1:17" ht="20.25">
      <c r="A46" s="180" t="s">
        <v>717</v>
      </c>
      <c r="B46" s="209" t="s">
        <v>1031</v>
      </c>
      <c r="C46" s="142" t="s">
        <v>718</v>
      </c>
      <c r="D46" s="142" t="s">
        <v>1119</v>
      </c>
      <c r="E46" s="190">
        <v>41395</v>
      </c>
      <c r="F46" s="126">
        <v>848</v>
      </c>
      <c r="G46" s="145">
        <v>0</v>
      </c>
      <c r="H46" s="126">
        <v>848</v>
      </c>
      <c r="I46" s="126">
        <v>0</v>
      </c>
      <c r="J46" s="145">
        <v>0</v>
      </c>
      <c r="K46" s="126">
        <v>254.4</v>
      </c>
      <c r="L46" s="126">
        <v>0</v>
      </c>
      <c r="M46" s="126">
        <f t="shared" si="0"/>
        <v>593.6</v>
      </c>
      <c r="N46" s="126">
        <f t="shared" si="1"/>
        <v>0</v>
      </c>
      <c r="O46" s="190">
        <v>42319</v>
      </c>
      <c r="P46" s="147"/>
      <c r="Q46" s="192" t="s">
        <v>557</v>
      </c>
    </row>
    <row r="47" spans="1:17" ht="20.25">
      <c r="A47" s="180" t="s">
        <v>555</v>
      </c>
      <c r="B47" s="209" t="s">
        <v>1030</v>
      </c>
      <c r="C47" s="142" t="s">
        <v>714</v>
      </c>
      <c r="D47" s="142" t="s">
        <v>88</v>
      </c>
      <c r="E47" s="190">
        <v>40385</v>
      </c>
      <c r="F47" s="126">
        <v>692</v>
      </c>
      <c r="G47" s="145">
        <v>0</v>
      </c>
      <c r="H47" s="126">
        <v>692</v>
      </c>
      <c r="I47" s="126">
        <v>0</v>
      </c>
      <c r="J47" s="145">
        <v>0</v>
      </c>
      <c r="K47" s="126">
        <v>100.7</v>
      </c>
      <c r="L47" s="126">
        <v>59.13</v>
      </c>
      <c r="M47" s="203">
        <f t="shared" si="0"/>
        <v>532.16999999999996</v>
      </c>
      <c r="N47" s="126">
        <f t="shared" si="1"/>
        <v>0</v>
      </c>
      <c r="O47" s="190">
        <v>43350</v>
      </c>
      <c r="P47" s="147" t="s">
        <v>105</v>
      </c>
      <c r="Q47" s="192" t="s">
        <v>536</v>
      </c>
    </row>
    <row r="48" spans="1:17" ht="20.25">
      <c r="A48" s="180" t="s">
        <v>555</v>
      </c>
      <c r="B48" s="209" t="s">
        <v>1030</v>
      </c>
      <c r="C48" s="142" t="s">
        <v>714</v>
      </c>
      <c r="D48" s="142" t="s">
        <v>196</v>
      </c>
      <c r="E48" s="190">
        <v>40385</v>
      </c>
      <c r="F48" s="126">
        <v>700</v>
      </c>
      <c r="G48" s="145">
        <v>0</v>
      </c>
      <c r="H48" s="126">
        <v>700</v>
      </c>
      <c r="I48" s="126">
        <v>0</v>
      </c>
      <c r="J48" s="145">
        <v>0</v>
      </c>
      <c r="K48" s="126">
        <v>207</v>
      </c>
      <c r="L48" s="126">
        <v>0</v>
      </c>
      <c r="M48" s="126">
        <f t="shared" si="0"/>
        <v>493</v>
      </c>
      <c r="N48" s="126">
        <f t="shared" si="1"/>
        <v>0</v>
      </c>
      <c r="O48" s="190">
        <v>42335</v>
      </c>
      <c r="P48" s="147" t="s">
        <v>105</v>
      </c>
      <c r="Q48" s="192" t="s">
        <v>536</v>
      </c>
    </row>
    <row r="49" spans="1:17" ht="20.25">
      <c r="A49" s="180" t="s">
        <v>717</v>
      </c>
      <c r="B49" s="209" t="s">
        <v>1031</v>
      </c>
      <c r="C49" s="142" t="s">
        <v>718</v>
      </c>
      <c r="D49" s="142" t="s">
        <v>1096</v>
      </c>
      <c r="E49" s="190">
        <v>41395</v>
      </c>
      <c r="F49" s="126">
        <v>806</v>
      </c>
      <c r="G49" s="145">
        <v>0</v>
      </c>
      <c r="H49" s="126">
        <v>800</v>
      </c>
      <c r="I49" s="126">
        <v>0</v>
      </c>
      <c r="J49" s="145">
        <v>0</v>
      </c>
      <c r="K49" s="126">
        <v>240</v>
      </c>
      <c r="L49" s="126">
        <v>0</v>
      </c>
      <c r="M49" s="126">
        <f t="shared" si="0"/>
        <v>560</v>
      </c>
      <c r="N49" s="126">
        <f t="shared" si="1"/>
        <v>6</v>
      </c>
      <c r="O49" s="190">
        <v>42321</v>
      </c>
      <c r="P49" s="147"/>
      <c r="Q49" s="192" t="s">
        <v>557</v>
      </c>
    </row>
    <row r="50" spans="1:17" ht="20.25">
      <c r="A50" s="180" t="s">
        <v>717</v>
      </c>
      <c r="B50" s="209" t="s">
        <v>1031</v>
      </c>
      <c r="C50" s="142" t="s">
        <v>718</v>
      </c>
      <c r="D50" s="142" t="s">
        <v>1131</v>
      </c>
      <c r="E50" s="190">
        <v>41395</v>
      </c>
      <c r="F50" s="126">
        <v>802</v>
      </c>
      <c r="G50" s="145">
        <v>0</v>
      </c>
      <c r="H50" s="126">
        <v>800</v>
      </c>
      <c r="I50" s="126">
        <v>0</v>
      </c>
      <c r="J50" s="145">
        <v>0</v>
      </c>
      <c r="K50" s="126">
        <v>240</v>
      </c>
      <c r="L50" s="126">
        <v>0</v>
      </c>
      <c r="M50" s="126">
        <f t="shared" si="0"/>
        <v>560</v>
      </c>
      <c r="N50" s="126">
        <f t="shared" si="1"/>
        <v>2</v>
      </c>
      <c r="O50" s="190">
        <v>42334</v>
      </c>
      <c r="P50" s="147"/>
      <c r="Q50" s="192" t="s">
        <v>557</v>
      </c>
    </row>
    <row r="51" spans="1:17" ht="20.25">
      <c r="A51" s="180" t="s">
        <v>555</v>
      </c>
      <c r="B51" s="209" t="s">
        <v>1031</v>
      </c>
      <c r="C51" s="142" t="s">
        <v>528</v>
      </c>
      <c r="D51" s="142" t="s">
        <v>534</v>
      </c>
      <c r="E51" s="190">
        <v>40472</v>
      </c>
      <c r="F51" s="126">
        <v>560</v>
      </c>
      <c r="G51" s="145">
        <v>0</v>
      </c>
      <c r="H51" s="126">
        <v>560</v>
      </c>
      <c r="I51" s="126">
        <v>0</v>
      </c>
      <c r="J51" s="145">
        <v>0</v>
      </c>
      <c r="K51" s="126">
        <v>0</v>
      </c>
      <c r="L51" s="126">
        <v>0</v>
      </c>
      <c r="M51" s="126">
        <f t="shared" si="0"/>
        <v>560</v>
      </c>
      <c r="N51" s="126">
        <f t="shared" si="1"/>
        <v>0</v>
      </c>
      <c r="O51" s="190">
        <v>44519</v>
      </c>
      <c r="P51" s="147" t="s">
        <v>119</v>
      </c>
      <c r="Q51" s="192" t="s">
        <v>1434</v>
      </c>
    </row>
    <row r="52" spans="1:17" ht="20.25">
      <c r="A52" s="180" t="s">
        <v>717</v>
      </c>
      <c r="B52" s="209" t="s">
        <v>1031</v>
      </c>
      <c r="C52" s="142" t="s">
        <v>718</v>
      </c>
      <c r="D52" s="142" t="s">
        <v>1158</v>
      </c>
      <c r="E52" s="190">
        <v>41395</v>
      </c>
      <c r="F52" s="126">
        <v>799</v>
      </c>
      <c r="G52" s="145">
        <v>0</v>
      </c>
      <c r="H52" s="126">
        <v>799</v>
      </c>
      <c r="I52" s="126">
        <v>0</v>
      </c>
      <c r="J52" s="145">
        <v>0</v>
      </c>
      <c r="K52" s="126">
        <v>239.7</v>
      </c>
      <c r="L52" s="126">
        <v>0</v>
      </c>
      <c r="M52" s="126">
        <f t="shared" si="0"/>
        <v>559.29999999999995</v>
      </c>
      <c r="N52" s="126">
        <f t="shared" si="1"/>
        <v>0</v>
      </c>
      <c r="O52" s="190">
        <v>42326</v>
      </c>
      <c r="P52" s="147"/>
      <c r="Q52" s="192" t="s">
        <v>557</v>
      </c>
    </row>
    <row r="53" spans="1:17" ht="20.25">
      <c r="A53" s="180" t="s">
        <v>720</v>
      </c>
      <c r="B53" s="209" t="s">
        <v>1031</v>
      </c>
      <c r="C53" s="142" t="s">
        <v>528</v>
      </c>
      <c r="D53" s="142" t="s">
        <v>223</v>
      </c>
      <c r="E53" s="190">
        <v>41754</v>
      </c>
      <c r="F53" s="126">
        <v>553</v>
      </c>
      <c r="G53" s="145">
        <v>0</v>
      </c>
      <c r="H53" s="126">
        <v>553</v>
      </c>
      <c r="I53" s="126">
        <v>0</v>
      </c>
      <c r="J53" s="145">
        <v>0</v>
      </c>
      <c r="K53" s="126">
        <v>0</v>
      </c>
      <c r="L53" s="126">
        <v>0</v>
      </c>
      <c r="M53" s="126">
        <f t="shared" si="0"/>
        <v>553</v>
      </c>
      <c r="N53" s="126">
        <f t="shared" si="1"/>
        <v>0</v>
      </c>
      <c r="O53" s="190">
        <v>42172</v>
      </c>
      <c r="P53" s="147"/>
      <c r="Q53" s="192"/>
    </row>
    <row r="54" spans="1:17" ht="20.25">
      <c r="A54" s="180" t="s">
        <v>717</v>
      </c>
      <c r="B54" s="209" t="s">
        <v>1031</v>
      </c>
      <c r="C54" s="142" t="s">
        <v>718</v>
      </c>
      <c r="D54" s="142" t="s">
        <v>1085</v>
      </c>
      <c r="E54" s="190">
        <v>41395</v>
      </c>
      <c r="F54" s="126">
        <v>783</v>
      </c>
      <c r="G54" s="145">
        <v>0</v>
      </c>
      <c r="H54" s="126">
        <v>780</v>
      </c>
      <c r="I54" s="126">
        <v>0</v>
      </c>
      <c r="J54" s="145">
        <v>0</v>
      </c>
      <c r="K54" s="126">
        <v>234</v>
      </c>
      <c r="L54" s="126">
        <v>0</v>
      </c>
      <c r="M54" s="126">
        <f t="shared" si="0"/>
        <v>546</v>
      </c>
      <c r="N54" s="126">
        <f t="shared" si="1"/>
        <v>3</v>
      </c>
      <c r="O54" s="190">
        <v>42331</v>
      </c>
      <c r="P54" s="147"/>
      <c r="Q54" s="192" t="s">
        <v>557</v>
      </c>
    </row>
    <row r="55" spans="1:17" ht="20.25">
      <c r="A55" s="180" t="s">
        <v>717</v>
      </c>
      <c r="B55" s="209" t="s">
        <v>1031</v>
      </c>
      <c r="C55" s="142" t="s">
        <v>718</v>
      </c>
      <c r="D55" s="142" t="s">
        <v>1145</v>
      </c>
      <c r="E55" s="190">
        <v>41395</v>
      </c>
      <c r="F55" s="126">
        <v>760</v>
      </c>
      <c r="G55" s="145">
        <v>0</v>
      </c>
      <c r="H55" s="126">
        <v>760</v>
      </c>
      <c r="I55" s="126">
        <v>0</v>
      </c>
      <c r="J55" s="145">
        <v>0</v>
      </c>
      <c r="K55" s="126">
        <v>228</v>
      </c>
      <c r="L55" s="126">
        <v>0</v>
      </c>
      <c r="M55" s="126">
        <f t="shared" si="0"/>
        <v>532</v>
      </c>
      <c r="N55" s="126">
        <f t="shared" si="1"/>
        <v>0</v>
      </c>
      <c r="O55" s="190">
        <v>42324</v>
      </c>
      <c r="P55" s="147"/>
      <c r="Q55" s="192" t="s">
        <v>557</v>
      </c>
    </row>
    <row r="56" spans="1:17" ht="20.25">
      <c r="A56" s="180" t="s">
        <v>720</v>
      </c>
      <c r="B56" s="209" t="s">
        <v>1031</v>
      </c>
      <c r="C56" s="142" t="s">
        <v>528</v>
      </c>
      <c r="D56" s="142" t="s">
        <v>1212</v>
      </c>
      <c r="E56" s="190">
        <v>41754</v>
      </c>
      <c r="F56" s="126">
        <v>525</v>
      </c>
      <c r="G56" s="145">
        <v>0</v>
      </c>
      <c r="H56" s="126">
        <v>525</v>
      </c>
      <c r="I56" s="126">
        <v>0</v>
      </c>
      <c r="J56" s="145">
        <v>0</v>
      </c>
      <c r="K56" s="126">
        <v>0</v>
      </c>
      <c r="L56" s="126">
        <v>0</v>
      </c>
      <c r="M56" s="126">
        <f t="shared" si="0"/>
        <v>525</v>
      </c>
      <c r="N56" s="126">
        <f t="shared" si="1"/>
        <v>0</v>
      </c>
      <c r="O56" s="190">
        <v>42172</v>
      </c>
      <c r="P56" s="147"/>
      <c r="Q56" s="192"/>
    </row>
    <row r="57" spans="1:17" ht="20.25">
      <c r="A57" s="180" t="s">
        <v>717</v>
      </c>
      <c r="B57" s="209" t="s">
        <v>1031</v>
      </c>
      <c r="C57" s="142" t="s">
        <v>718</v>
      </c>
      <c r="D57" s="142" t="s">
        <v>1141</v>
      </c>
      <c r="E57" s="190">
        <v>41395</v>
      </c>
      <c r="F57" s="126">
        <v>748</v>
      </c>
      <c r="G57" s="145">
        <v>0</v>
      </c>
      <c r="H57" s="126">
        <v>745</v>
      </c>
      <c r="I57" s="126">
        <v>0</v>
      </c>
      <c r="J57" s="145">
        <v>0</v>
      </c>
      <c r="K57" s="126">
        <v>223.5</v>
      </c>
      <c r="L57" s="126">
        <v>0</v>
      </c>
      <c r="M57" s="126">
        <f t="shared" si="0"/>
        <v>521.5</v>
      </c>
      <c r="N57" s="126">
        <f t="shared" si="1"/>
        <v>3</v>
      </c>
      <c r="O57" s="190">
        <v>42319</v>
      </c>
      <c r="P57" s="147"/>
      <c r="Q57" s="192" t="s">
        <v>557</v>
      </c>
    </row>
    <row r="58" spans="1:17" ht="20.25">
      <c r="A58" s="180" t="s">
        <v>555</v>
      </c>
      <c r="B58" s="209" t="s">
        <v>1031</v>
      </c>
      <c r="C58" s="142" t="s">
        <v>528</v>
      </c>
      <c r="D58" s="142" t="s">
        <v>220</v>
      </c>
      <c r="E58" s="190">
        <v>40472</v>
      </c>
      <c r="F58" s="126">
        <v>507</v>
      </c>
      <c r="G58" s="145">
        <v>0</v>
      </c>
      <c r="H58" s="126">
        <v>507</v>
      </c>
      <c r="I58" s="126">
        <v>0</v>
      </c>
      <c r="J58" s="145">
        <v>0</v>
      </c>
      <c r="K58" s="126">
        <v>0</v>
      </c>
      <c r="L58" s="126">
        <v>0</v>
      </c>
      <c r="M58" s="126">
        <f t="shared" si="0"/>
        <v>507</v>
      </c>
      <c r="N58" s="126">
        <f t="shared" si="1"/>
        <v>0</v>
      </c>
      <c r="O58" s="190">
        <v>44167</v>
      </c>
      <c r="P58" s="147" t="s">
        <v>119</v>
      </c>
      <c r="Q58" s="192" t="s">
        <v>1432</v>
      </c>
    </row>
    <row r="59" spans="1:17" ht="20.25">
      <c r="A59" s="180" t="s">
        <v>717</v>
      </c>
      <c r="B59" s="209" t="s">
        <v>1031</v>
      </c>
      <c r="C59" s="142" t="s">
        <v>718</v>
      </c>
      <c r="D59" s="142" t="s">
        <v>1155</v>
      </c>
      <c r="E59" s="190">
        <v>41395</v>
      </c>
      <c r="F59" s="126">
        <v>716</v>
      </c>
      <c r="G59" s="145">
        <v>0</v>
      </c>
      <c r="H59" s="126">
        <v>716</v>
      </c>
      <c r="I59" s="126">
        <v>0</v>
      </c>
      <c r="J59" s="145">
        <v>0</v>
      </c>
      <c r="K59" s="126">
        <v>214.8</v>
      </c>
      <c r="L59" s="126">
        <v>0</v>
      </c>
      <c r="M59" s="126">
        <f t="shared" si="0"/>
        <v>501.2</v>
      </c>
      <c r="N59" s="126">
        <f t="shared" si="1"/>
        <v>0</v>
      </c>
      <c r="O59" s="190">
        <v>42339</v>
      </c>
      <c r="P59" s="147"/>
      <c r="Q59" s="192" t="s">
        <v>557</v>
      </c>
    </row>
    <row r="60" spans="1:17" ht="20.25">
      <c r="A60" s="180" t="s">
        <v>555</v>
      </c>
      <c r="B60" s="209" t="s">
        <v>1030</v>
      </c>
      <c r="C60" s="142" t="s">
        <v>714</v>
      </c>
      <c r="D60" s="142" t="s">
        <v>144</v>
      </c>
      <c r="E60" s="190">
        <v>40385</v>
      </c>
      <c r="F60" s="126">
        <v>500</v>
      </c>
      <c r="G60" s="145">
        <v>0</v>
      </c>
      <c r="H60" s="126">
        <v>500</v>
      </c>
      <c r="I60" s="126">
        <v>0</v>
      </c>
      <c r="J60" s="145">
        <v>0</v>
      </c>
      <c r="K60" s="126">
        <v>0</v>
      </c>
      <c r="L60" s="126">
        <v>0</v>
      </c>
      <c r="M60" s="126">
        <f t="shared" si="0"/>
        <v>500</v>
      </c>
      <c r="N60" s="126">
        <f t="shared" si="1"/>
        <v>0</v>
      </c>
      <c r="O60" s="190">
        <v>42362</v>
      </c>
      <c r="P60" s="147" t="s">
        <v>105</v>
      </c>
      <c r="Q60" s="192" t="s">
        <v>536</v>
      </c>
    </row>
    <row r="61" spans="1:17" ht="20.25">
      <c r="A61" s="180" t="s">
        <v>716</v>
      </c>
      <c r="B61" s="209" t="s">
        <v>1030</v>
      </c>
      <c r="C61" s="142" t="s">
        <v>714</v>
      </c>
      <c r="D61" s="142" t="s">
        <v>76</v>
      </c>
      <c r="E61" s="190">
        <v>40907</v>
      </c>
      <c r="F61" s="126">
        <v>500</v>
      </c>
      <c r="G61" s="145">
        <v>0</v>
      </c>
      <c r="H61" s="126">
        <v>500</v>
      </c>
      <c r="I61" s="126">
        <v>0</v>
      </c>
      <c r="J61" s="145">
        <v>0</v>
      </c>
      <c r="K61" s="126">
        <v>0</v>
      </c>
      <c r="L61" s="126">
        <v>0</v>
      </c>
      <c r="M61" s="126">
        <f t="shared" si="0"/>
        <v>500</v>
      </c>
      <c r="N61" s="126">
        <f t="shared" si="1"/>
        <v>0</v>
      </c>
      <c r="O61" s="190">
        <v>42433</v>
      </c>
      <c r="P61" s="147"/>
      <c r="Q61" s="192" t="s">
        <v>537</v>
      </c>
    </row>
    <row r="62" spans="1:17" ht="20.25">
      <c r="A62" s="180" t="s">
        <v>716</v>
      </c>
      <c r="B62" s="209" t="s">
        <v>1030</v>
      </c>
      <c r="C62" s="142" t="s">
        <v>714</v>
      </c>
      <c r="D62" s="142" t="s">
        <v>90</v>
      </c>
      <c r="E62" s="190">
        <v>40907</v>
      </c>
      <c r="F62" s="126">
        <v>500</v>
      </c>
      <c r="G62" s="145">
        <v>0</v>
      </c>
      <c r="H62" s="126">
        <v>500</v>
      </c>
      <c r="I62" s="126">
        <v>0</v>
      </c>
      <c r="J62" s="145">
        <v>0</v>
      </c>
      <c r="K62" s="126">
        <v>0</v>
      </c>
      <c r="L62" s="126">
        <v>0</v>
      </c>
      <c r="M62" s="126">
        <f t="shared" si="0"/>
        <v>500</v>
      </c>
      <c r="N62" s="126">
        <f t="shared" si="1"/>
        <v>0</v>
      </c>
      <c r="O62" s="190">
        <v>42453</v>
      </c>
      <c r="P62" s="147"/>
      <c r="Q62" s="192" t="s">
        <v>537</v>
      </c>
    </row>
    <row r="63" spans="1:17" ht="20.25">
      <c r="A63" s="180" t="s">
        <v>555</v>
      </c>
      <c r="B63" s="209" t="s">
        <v>1030</v>
      </c>
      <c r="C63" s="142" t="s">
        <v>714</v>
      </c>
      <c r="D63" s="142" t="s">
        <v>84</v>
      </c>
      <c r="E63" s="190">
        <v>40385</v>
      </c>
      <c r="F63" s="126">
        <v>500</v>
      </c>
      <c r="G63" s="145">
        <v>0</v>
      </c>
      <c r="H63" s="126">
        <v>500</v>
      </c>
      <c r="I63" s="126">
        <v>0</v>
      </c>
      <c r="J63" s="145">
        <v>0</v>
      </c>
      <c r="K63" s="126">
        <v>6</v>
      </c>
      <c r="L63" s="126">
        <v>167.96</v>
      </c>
      <c r="M63" s="203">
        <f t="shared" si="0"/>
        <v>326.03999999999996</v>
      </c>
      <c r="N63" s="126">
        <f t="shared" si="1"/>
        <v>0</v>
      </c>
      <c r="O63" s="190">
        <v>42986</v>
      </c>
      <c r="P63" s="147" t="s">
        <v>105</v>
      </c>
      <c r="Q63" s="192" t="s">
        <v>536</v>
      </c>
    </row>
    <row r="64" spans="1:17" ht="20.25">
      <c r="A64" s="180" t="s">
        <v>716</v>
      </c>
      <c r="B64" s="209" t="s">
        <v>1030</v>
      </c>
      <c r="C64" s="142" t="s">
        <v>714</v>
      </c>
      <c r="D64" s="142" t="s">
        <v>1213</v>
      </c>
      <c r="E64" s="190">
        <v>40907</v>
      </c>
      <c r="F64" s="126">
        <v>490</v>
      </c>
      <c r="G64" s="145">
        <v>0</v>
      </c>
      <c r="H64" s="126">
        <v>490</v>
      </c>
      <c r="I64" s="126">
        <v>0</v>
      </c>
      <c r="J64" s="145">
        <v>0</v>
      </c>
      <c r="K64" s="126">
        <v>0</v>
      </c>
      <c r="L64" s="126">
        <v>0</v>
      </c>
      <c r="M64" s="126">
        <f t="shared" si="0"/>
        <v>490</v>
      </c>
      <c r="N64" s="126">
        <f t="shared" si="1"/>
        <v>0</v>
      </c>
      <c r="O64" s="190">
        <v>42402</v>
      </c>
      <c r="P64" s="147"/>
      <c r="Q64" s="192" t="s">
        <v>537</v>
      </c>
    </row>
    <row r="65" spans="1:17" ht="20.25">
      <c r="A65" s="180" t="s">
        <v>716</v>
      </c>
      <c r="B65" s="209" t="s">
        <v>1030</v>
      </c>
      <c r="C65" s="142" t="s">
        <v>715</v>
      </c>
      <c r="D65" s="142" t="s">
        <v>1214</v>
      </c>
      <c r="E65" s="190">
        <v>40907</v>
      </c>
      <c r="F65" s="126">
        <v>490</v>
      </c>
      <c r="G65" s="145">
        <v>0</v>
      </c>
      <c r="H65" s="126">
        <v>490</v>
      </c>
      <c r="I65" s="126">
        <v>0</v>
      </c>
      <c r="J65" s="145">
        <v>0</v>
      </c>
      <c r="K65" s="126">
        <v>0</v>
      </c>
      <c r="L65" s="126">
        <v>0</v>
      </c>
      <c r="M65" s="126">
        <f t="shared" si="0"/>
        <v>490</v>
      </c>
      <c r="N65" s="126">
        <f t="shared" si="1"/>
        <v>0</v>
      </c>
      <c r="O65" s="190">
        <v>42436</v>
      </c>
      <c r="P65" s="147"/>
      <c r="Q65" s="192" t="s">
        <v>537</v>
      </c>
    </row>
    <row r="66" spans="1:17" ht="20.25">
      <c r="A66" s="180" t="s">
        <v>717</v>
      </c>
      <c r="B66" s="209" t="s">
        <v>1031</v>
      </c>
      <c r="C66" s="142" t="s">
        <v>719</v>
      </c>
      <c r="D66" s="142" t="s">
        <v>1130</v>
      </c>
      <c r="E66" s="190">
        <v>41444</v>
      </c>
      <c r="F66" s="126">
        <v>700</v>
      </c>
      <c r="G66" s="145">
        <v>0</v>
      </c>
      <c r="H66" s="126">
        <v>700</v>
      </c>
      <c r="I66" s="126">
        <v>0</v>
      </c>
      <c r="J66" s="145">
        <v>0</v>
      </c>
      <c r="K66" s="126">
        <v>210</v>
      </c>
      <c r="L66" s="126">
        <v>0</v>
      </c>
      <c r="M66" s="126">
        <f t="shared" si="0"/>
        <v>490</v>
      </c>
      <c r="N66" s="126">
        <f t="shared" si="1"/>
        <v>0</v>
      </c>
      <c r="O66" s="190">
        <v>42189</v>
      </c>
      <c r="P66" s="147"/>
      <c r="Q66" s="192" t="s">
        <v>573</v>
      </c>
    </row>
    <row r="67" spans="1:17" ht="20.25">
      <c r="A67" s="180" t="s">
        <v>720</v>
      </c>
      <c r="B67" s="209" t="s">
        <v>1031</v>
      </c>
      <c r="C67" s="142" t="s">
        <v>721</v>
      </c>
      <c r="D67" s="142" t="s">
        <v>1215</v>
      </c>
      <c r="E67" s="190">
        <v>41754</v>
      </c>
      <c r="F67" s="126">
        <v>483</v>
      </c>
      <c r="G67" s="145">
        <v>0</v>
      </c>
      <c r="H67" s="126">
        <v>483</v>
      </c>
      <c r="I67" s="126">
        <v>0</v>
      </c>
      <c r="J67" s="145">
        <v>0</v>
      </c>
      <c r="K67" s="126">
        <v>0.98429999999999995</v>
      </c>
      <c r="L67" s="126">
        <v>0</v>
      </c>
      <c r="M67" s="126">
        <f t="shared" si="0"/>
        <v>482.01569999999998</v>
      </c>
      <c r="N67" s="126">
        <f t="shared" si="1"/>
        <v>0</v>
      </c>
      <c r="O67" s="190">
        <v>42192</v>
      </c>
      <c r="P67" s="147"/>
      <c r="Q67" s="192"/>
    </row>
    <row r="68" spans="1:17" ht="20.25">
      <c r="A68" s="180" t="s">
        <v>555</v>
      </c>
      <c r="B68" s="209" t="s">
        <v>1030</v>
      </c>
      <c r="C68" s="142" t="s">
        <v>714</v>
      </c>
      <c r="D68" s="142" t="s">
        <v>76</v>
      </c>
      <c r="E68" s="190">
        <v>40385</v>
      </c>
      <c r="F68" s="126">
        <v>500</v>
      </c>
      <c r="G68" s="145">
        <v>0</v>
      </c>
      <c r="H68" s="126">
        <v>500</v>
      </c>
      <c r="I68" s="126">
        <v>0</v>
      </c>
      <c r="J68" s="145">
        <v>0</v>
      </c>
      <c r="K68" s="126">
        <v>25</v>
      </c>
      <c r="L68" s="126">
        <v>0</v>
      </c>
      <c r="M68" s="126">
        <f t="shared" si="0"/>
        <v>475</v>
      </c>
      <c r="N68" s="126">
        <f t="shared" si="1"/>
        <v>0</v>
      </c>
      <c r="O68" s="190">
        <v>42356</v>
      </c>
      <c r="P68" s="147" t="s">
        <v>105</v>
      </c>
      <c r="Q68" s="192" t="s">
        <v>536</v>
      </c>
    </row>
    <row r="69" spans="1:17" ht="20.25">
      <c r="A69" s="180" t="s">
        <v>720</v>
      </c>
      <c r="B69" s="209" t="s">
        <v>1031</v>
      </c>
      <c r="C69" s="142" t="s">
        <v>528</v>
      </c>
      <c r="D69" s="142" t="s">
        <v>581</v>
      </c>
      <c r="E69" s="190">
        <v>41754</v>
      </c>
      <c r="F69" s="126">
        <v>470</v>
      </c>
      <c r="G69" s="145">
        <v>0</v>
      </c>
      <c r="H69" s="126">
        <v>470</v>
      </c>
      <c r="I69" s="126">
        <v>0</v>
      </c>
      <c r="J69" s="145">
        <v>0</v>
      </c>
      <c r="K69" s="126">
        <v>0</v>
      </c>
      <c r="L69" s="126">
        <v>0</v>
      </c>
      <c r="M69" s="126">
        <f t="shared" ref="M69:M132" si="2">H69+I69-K69-L69</f>
        <v>470</v>
      </c>
      <c r="N69" s="126">
        <f t="shared" ref="N69:N132" si="3">F69-H69-I69</f>
        <v>0</v>
      </c>
      <c r="O69" s="190">
        <v>42172</v>
      </c>
      <c r="P69" s="147"/>
      <c r="Q69" s="192"/>
    </row>
    <row r="70" spans="1:17" ht="20.25">
      <c r="A70" s="180" t="s">
        <v>717</v>
      </c>
      <c r="B70" s="209" t="s">
        <v>1031</v>
      </c>
      <c r="C70" s="142" t="s">
        <v>718</v>
      </c>
      <c r="D70" s="142" t="s">
        <v>1106</v>
      </c>
      <c r="E70" s="190">
        <v>41395</v>
      </c>
      <c r="F70" s="126">
        <v>661</v>
      </c>
      <c r="G70" s="145">
        <v>0</v>
      </c>
      <c r="H70" s="126">
        <v>661</v>
      </c>
      <c r="I70" s="126">
        <v>0</v>
      </c>
      <c r="J70" s="145">
        <v>0</v>
      </c>
      <c r="K70" s="126">
        <v>198.3</v>
      </c>
      <c r="L70" s="126">
        <v>0</v>
      </c>
      <c r="M70" s="126">
        <f t="shared" si="2"/>
        <v>462.7</v>
      </c>
      <c r="N70" s="126">
        <f t="shared" si="3"/>
        <v>0</v>
      </c>
      <c r="O70" s="190">
        <v>42321</v>
      </c>
      <c r="P70" s="147"/>
      <c r="Q70" s="192" t="s">
        <v>557</v>
      </c>
    </row>
    <row r="71" spans="1:17" ht="20.25">
      <c r="A71" s="180" t="s">
        <v>555</v>
      </c>
      <c r="B71" s="209" t="s">
        <v>1030</v>
      </c>
      <c r="C71" s="142" t="s">
        <v>715</v>
      </c>
      <c r="D71" s="142" t="s">
        <v>188</v>
      </c>
      <c r="E71" s="190">
        <v>40385</v>
      </c>
      <c r="F71" s="126">
        <v>506</v>
      </c>
      <c r="G71" s="145">
        <v>0</v>
      </c>
      <c r="H71" s="126">
        <v>506</v>
      </c>
      <c r="I71" s="126">
        <v>0</v>
      </c>
      <c r="J71" s="145">
        <v>0</v>
      </c>
      <c r="K71" s="126">
        <v>46</v>
      </c>
      <c r="L71" s="126">
        <v>0</v>
      </c>
      <c r="M71" s="126">
        <f t="shared" si="2"/>
        <v>460</v>
      </c>
      <c r="N71" s="126">
        <f t="shared" si="3"/>
        <v>0</v>
      </c>
      <c r="O71" s="190">
        <v>42251</v>
      </c>
      <c r="P71" s="147" t="s">
        <v>105</v>
      </c>
      <c r="Q71" s="192" t="s">
        <v>536</v>
      </c>
    </row>
    <row r="72" spans="1:17" ht="20.25">
      <c r="A72" s="180" t="s">
        <v>555</v>
      </c>
      <c r="B72" s="209" t="s">
        <v>1030</v>
      </c>
      <c r="C72" s="142" t="s">
        <v>715</v>
      </c>
      <c r="D72" s="142" t="s">
        <v>129</v>
      </c>
      <c r="E72" s="190">
        <v>40385</v>
      </c>
      <c r="F72" s="126">
        <v>500</v>
      </c>
      <c r="G72" s="145">
        <v>0</v>
      </c>
      <c r="H72" s="126">
        <v>500</v>
      </c>
      <c r="I72" s="126">
        <v>0</v>
      </c>
      <c r="J72" s="145">
        <v>0</v>
      </c>
      <c r="K72" s="126">
        <v>45</v>
      </c>
      <c r="L72" s="126">
        <v>0</v>
      </c>
      <c r="M72" s="126">
        <f t="shared" si="2"/>
        <v>455</v>
      </c>
      <c r="N72" s="126">
        <f t="shared" si="3"/>
        <v>0</v>
      </c>
      <c r="O72" s="190">
        <v>42314</v>
      </c>
      <c r="P72" s="147" t="s">
        <v>531</v>
      </c>
      <c r="Q72" s="192" t="s">
        <v>536</v>
      </c>
    </row>
    <row r="73" spans="1:17" ht="20.25">
      <c r="A73" s="180" t="s">
        <v>717</v>
      </c>
      <c r="B73" s="209" t="s">
        <v>1031</v>
      </c>
      <c r="C73" s="142" t="s">
        <v>718</v>
      </c>
      <c r="D73" s="142" t="s">
        <v>1143</v>
      </c>
      <c r="E73" s="190">
        <v>41395</v>
      </c>
      <c r="F73" s="126">
        <v>649</v>
      </c>
      <c r="G73" s="145">
        <v>0</v>
      </c>
      <c r="H73" s="126">
        <v>649</v>
      </c>
      <c r="I73" s="126">
        <v>0</v>
      </c>
      <c r="J73" s="145">
        <v>0</v>
      </c>
      <c r="K73" s="126">
        <v>194.7</v>
      </c>
      <c r="L73" s="126">
        <v>0</v>
      </c>
      <c r="M73" s="126">
        <f t="shared" si="2"/>
        <v>454.3</v>
      </c>
      <c r="N73" s="126">
        <f t="shared" si="3"/>
        <v>0</v>
      </c>
      <c r="O73" s="190">
        <v>42319</v>
      </c>
      <c r="P73" s="147"/>
      <c r="Q73" s="192" t="s">
        <v>557</v>
      </c>
    </row>
    <row r="74" spans="1:17" ht="20.25">
      <c r="A74" s="180" t="s">
        <v>720</v>
      </c>
      <c r="B74" s="209" t="s">
        <v>1031</v>
      </c>
      <c r="C74" s="142" t="s">
        <v>528</v>
      </c>
      <c r="D74" s="142" t="s">
        <v>1216</v>
      </c>
      <c r="E74" s="190">
        <v>41754</v>
      </c>
      <c r="F74" s="126">
        <v>452</v>
      </c>
      <c r="G74" s="145">
        <v>0</v>
      </c>
      <c r="H74" s="126">
        <v>452</v>
      </c>
      <c r="I74" s="126">
        <v>0</v>
      </c>
      <c r="J74" s="145">
        <v>0</v>
      </c>
      <c r="K74" s="126">
        <v>0</v>
      </c>
      <c r="L74" s="126">
        <v>0</v>
      </c>
      <c r="M74" s="126">
        <f t="shared" si="2"/>
        <v>452</v>
      </c>
      <c r="N74" s="126">
        <f t="shared" si="3"/>
        <v>0</v>
      </c>
      <c r="O74" s="190">
        <v>42188</v>
      </c>
      <c r="P74" s="147"/>
      <c r="Q74" s="192"/>
    </row>
    <row r="75" spans="1:17" ht="20.25">
      <c r="A75" s="180" t="s">
        <v>555</v>
      </c>
      <c r="B75" s="209" t="s">
        <v>1030</v>
      </c>
      <c r="C75" s="142" t="s">
        <v>715</v>
      </c>
      <c r="D75" s="142" t="s">
        <v>543</v>
      </c>
      <c r="E75" s="190">
        <v>40385</v>
      </c>
      <c r="F75" s="126">
        <v>500</v>
      </c>
      <c r="G75" s="145">
        <v>0</v>
      </c>
      <c r="H75" s="126">
        <v>500</v>
      </c>
      <c r="I75" s="126">
        <v>0</v>
      </c>
      <c r="J75" s="145">
        <v>0</v>
      </c>
      <c r="K75" s="126">
        <v>48.75</v>
      </c>
      <c r="L75" s="126">
        <v>22.5625</v>
      </c>
      <c r="M75" s="203">
        <f t="shared" si="2"/>
        <v>428.6875</v>
      </c>
      <c r="N75" s="126">
        <f t="shared" si="3"/>
        <v>0</v>
      </c>
      <c r="O75" s="190">
        <v>43364</v>
      </c>
      <c r="P75" s="147" t="s">
        <v>105</v>
      </c>
      <c r="Q75" s="192" t="s">
        <v>536</v>
      </c>
    </row>
    <row r="76" spans="1:17" ht="20.25">
      <c r="A76" s="180" t="s">
        <v>555</v>
      </c>
      <c r="B76" s="209" t="s">
        <v>1030</v>
      </c>
      <c r="C76" s="142" t="s">
        <v>714</v>
      </c>
      <c r="D76" s="142" t="s">
        <v>80</v>
      </c>
      <c r="E76" s="190">
        <v>40385</v>
      </c>
      <c r="F76" s="126">
        <v>449</v>
      </c>
      <c r="G76" s="145">
        <v>0</v>
      </c>
      <c r="H76" s="126">
        <v>449</v>
      </c>
      <c r="I76" s="126">
        <v>0</v>
      </c>
      <c r="J76" s="145">
        <v>0</v>
      </c>
      <c r="K76" s="126">
        <v>0</v>
      </c>
      <c r="L76" s="126">
        <v>34.518770000000004</v>
      </c>
      <c r="M76" s="203">
        <f t="shared" si="2"/>
        <v>414.48122999999998</v>
      </c>
      <c r="N76" s="126">
        <f t="shared" si="3"/>
        <v>0</v>
      </c>
      <c r="O76" s="190">
        <v>42398</v>
      </c>
      <c r="P76" s="147" t="s">
        <v>119</v>
      </c>
      <c r="Q76" s="192" t="s">
        <v>537</v>
      </c>
    </row>
    <row r="77" spans="1:17" ht="20.25">
      <c r="A77" s="180" t="s">
        <v>720</v>
      </c>
      <c r="B77" s="209" t="s">
        <v>1031</v>
      </c>
      <c r="C77" s="142" t="s">
        <v>528</v>
      </c>
      <c r="D77" s="142" t="s">
        <v>582</v>
      </c>
      <c r="E77" s="190">
        <v>41754</v>
      </c>
      <c r="F77" s="126">
        <v>448</v>
      </c>
      <c r="G77" s="145">
        <v>0</v>
      </c>
      <c r="H77" s="126">
        <v>448</v>
      </c>
      <c r="I77" s="126">
        <v>0</v>
      </c>
      <c r="J77" s="145">
        <v>0</v>
      </c>
      <c r="K77" s="126">
        <v>0</v>
      </c>
      <c r="L77" s="126">
        <v>0</v>
      </c>
      <c r="M77" s="126">
        <f t="shared" si="2"/>
        <v>448</v>
      </c>
      <c r="N77" s="126">
        <f t="shared" si="3"/>
        <v>0</v>
      </c>
      <c r="O77" s="190">
        <v>42172</v>
      </c>
      <c r="P77" s="147"/>
      <c r="Q77" s="192"/>
    </row>
    <row r="78" spans="1:17" ht="20.25">
      <c r="A78" s="180" t="s">
        <v>1256</v>
      </c>
      <c r="B78" s="209" t="s">
        <v>1257</v>
      </c>
      <c r="C78" s="142" t="s">
        <v>1258</v>
      </c>
      <c r="D78" s="142" t="s">
        <v>546</v>
      </c>
      <c r="E78" s="190">
        <v>40385</v>
      </c>
      <c r="F78" s="126">
        <v>462</v>
      </c>
      <c r="G78" s="145">
        <v>0</v>
      </c>
      <c r="H78" s="126">
        <v>462</v>
      </c>
      <c r="I78" s="126">
        <v>0</v>
      </c>
      <c r="J78" s="145">
        <v>0</v>
      </c>
      <c r="K78" s="126">
        <v>15</v>
      </c>
      <c r="L78" s="126">
        <v>0</v>
      </c>
      <c r="M78" s="126">
        <f t="shared" si="2"/>
        <v>447</v>
      </c>
      <c r="N78" s="126">
        <f t="shared" si="3"/>
        <v>0</v>
      </c>
      <c r="O78" s="190" t="s">
        <v>1259</v>
      </c>
      <c r="P78" s="147" t="s">
        <v>119</v>
      </c>
      <c r="Q78" s="192" t="s">
        <v>538</v>
      </c>
    </row>
    <row r="79" spans="1:17" ht="20.25">
      <c r="A79" s="180" t="s">
        <v>1260</v>
      </c>
      <c r="B79" s="209" t="s">
        <v>1261</v>
      </c>
      <c r="C79" s="142" t="s">
        <v>1262</v>
      </c>
      <c r="D79" s="142" t="s">
        <v>1115</v>
      </c>
      <c r="E79" s="190">
        <v>41395</v>
      </c>
      <c r="F79" s="126">
        <v>638</v>
      </c>
      <c r="G79" s="145">
        <v>0</v>
      </c>
      <c r="H79" s="126">
        <v>638</v>
      </c>
      <c r="I79" s="126">
        <v>0</v>
      </c>
      <c r="J79" s="145">
        <v>0</v>
      </c>
      <c r="K79" s="126">
        <v>191.4</v>
      </c>
      <c r="L79" s="126">
        <v>0</v>
      </c>
      <c r="M79" s="126">
        <f t="shared" si="2"/>
        <v>446.6</v>
      </c>
      <c r="N79" s="126">
        <f t="shared" si="3"/>
        <v>0</v>
      </c>
      <c r="O79" s="190">
        <v>42331</v>
      </c>
      <c r="P79" s="147"/>
      <c r="Q79" s="192" t="s">
        <v>557</v>
      </c>
    </row>
    <row r="80" spans="1:17" ht="20.25">
      <c r="A80" s="180" t="s">
        <v>1256</v>
      </c>
      <c r="B80" s="209" t="s">
        <v>1257</v>
      </c>
      <c r="C80" s="142" t="s">
        <v>1258</v>
      </c>
      <c r="D80" s="142" t="s">
        <v>159</v>
      </c>
      <c r="E80" s="190">
        <v>40385</v>
      </c>
      <c r="F80" s="126">
        <v>500</v>
      </c>
      <c r="G80" s="145">
        <v>0</v>
      </c>
      <c r="H80" s="126">
        <v>500</v>
      </c>
      <c r="I80" s="126">
        <v>0</v>
      </c>
      <c r="J80" s="145">
        <v>0</v>
      </c>
      <c r="K80" s="203">
        <v>72.5</v>
      </c>
      <c r="L80" s="126">
        <v>145.35</v>
      </c>
      <c r="M80" s="203">
        <f t="shared" si="2"/>
        <v>282.14999999999998</v>
      </c>
      <c r="N80" s="126">
        <f t="shared" si="3"/>
        <v>0</v>
      </c>
      <c r="O80" s="190">
        <v>43350</v>
      </c>
      <c r="P80" s="147" t="s">
        <v>531</v>
      </c>
      <c r="Q80" s="192" t="s">
        <v>536</v>
      </c>
    </row>
    <row r="81" spans="1:17" ht="20.25">
      <c r="A81" s="180" t="s">
        <v>1256</v>
      </c>
      <c r="B81" s="209" t="s">
        <v>1257</v>
      </c>
      <c r="C81" s="142" t="s">
        <v>1263</v>
      </c>
      <c r="D81" s="142" t="s">
        <v>86</v>
      </c>
      <c r="E81" s="190">
        <v>40385</v>
      </c>
      <c r="F81" s="126">
        <v>473</v>
      </c>
      <c r="G81" s="145">
        <v>0</v>
      </c>
      <c r="H81" s="126">
        <v>473</v>
      </c>
      <c r="I81" s="126">
        <v>0</v>
      </c>
      <c r="J81" s="145">
        <v>0</v>
      </c>
      <c r="K81" s="126">
        <v>46.45</v>
      </c>
      <c r="L81" s="126">
        <v>40.058819999999997</v>
      </c>
      <c r="M81" s="203">
        <f t="shared" si="2"/>
        <v>386.49117999999999</v>
      </c>
      <c r="N81" s="126">
        <f t="shared" si="3"/>
        <v>0</v>
      </c>
      <c r="O81" s="190">
        <v>43383</v>
      </c>
      <c r="P81" s="147" t="s">
        <v>105</v>
      </c>
      <c r="Q81" s="192" t="s">
        <v>536</v>
      </c>
    </row>
    <row r="82" spans="1:17" ht="20.25">
      <c r="A82" s="180" t="s">
        <v>1260</v>
      </c>
      <c r="B82" s="209" t="s">
        <v>1261</v>
      </c>
      <c r="C82" s="142" t="s">
        <v>1262</v>
      </c>
      <c r="D82" s="142" t="s">
        <v>1110</v>
      </c>
      <c r="E82" s="190">
        <v>41395</v>
      </c>
      <c r="F82" s="126">
        <v>604</v>
      </c>
      <c r="G82" s="145">
        <v>0</v>
      </c>
      <c r="H82" s="126">
        <v>604</v>
      </c>
      <c r="I82" s="126">
        <v>0</v>
      </c>
      <c r="J82" s="145">
        <v>0</v>
      </c>
      <c r="K82" s="126">
        <v>181.2</v>
      </c>
      <c r="L82" s="126">
        <v>0</v>
      </c>
      <c r="M82" s="126">
        <f t="shared" si="2"/>
        <v>422.8</v>
      </c>
      <c r="N82" s="126">
        <f t="shared" si="3"/>
        <v>0</v>
      </c>
      <c r="O82" s="190">
        <v>42326</v>
      </c>
      <c r="P82" s="147"/>
      <c r="Q82" s="192" t="s">
        <v>557</v>
      </c>
    </row>
    <row r="83" spans="1:17" ht="20.25">
      <c r="A83" s="180" t="s">
        <v>1260</v>
      </c>
      <c r="B83" s="209" t="s">
        <v>1261</v>
      </c>
      <c r="C83" s="142" t="s">
        <v>1262</v>
      </c>
      <c r="D83" s="142" t="s">
        <v>1195</v>
      </c>
      <c r="E83" s="190">
        <v>41395</v>
      </c>
      <c r="F83" s="126">
        <v>1000</v>
      </c>
      <c r="G83" s="145">
        <v>0</v>
      </c>
      <c r="H83" s="126">
        <v>1000</v>
      </c>
      <c r="I83" s="126">
        <v>0</v>
      </c>
      <c r="J83" s="145">
        <v>0</v>
      </c>
      <c r="K83" s="126">
        <v>580</v>
      </c>
      <c r="L83" s="126">
        <v>0</v>
      </c>
      <c r="M83" s="126">
        <f t="shared" si="2"/>
        <v>420</v>
      </c>
      <c r="N83" s="126">
        <f t="shared" si="3"/>
        <v>0</v>
      </c>
      <c r="O83" s="190">
        <v>42331</v>
      </c>
      <c r="P83" s="147"/>
      <c r="Q83" s="192" t="s">
        <v>557</v>
      </c>
    </row>
    <row r="84" spans="1:17" ht="20.25">
      <c r="A84" s="180" t="s">
        <v>1260</v>
      </c>
      <c r="B84" s="209" t="s">
        <v>1261</v>
      </c>
      <c r="C84" s="142" t="s">
        <v>1262</v>
      </c>
      <c r="D84" s="142" t="s">
        <v>1100</v>
      </c>
      <c r="E84" s="190">
        <v>41395</v>
      </c>
      <c r="F84" s="126">
        <v>450</v>
      </c>
      <c r="G84" s="145">
        <v>0</v>
      </c>
      <c r="H84" s="126">
        <v>450</v>
      </c>
      <c r="I84" s="126">
        <v>0</v>
      </c>
      <c r="J84" s="145">
        <v>0</v>
      </c>
      <c r="K84" s="126">
        <v>30</v>
      </c>
      <c r="L84" s="126">
        <v>0</v>
      </c>
      <c r="M84" s="126">
        <f t="shared" si="2"/>
        <v>420</v>
      </c>
      <c r="N84" s="126">
        <f t="shared" si="3"/>
        <v>0</v>
      </c>
      <c r="O84" s="190">
        <v>42319</v>
      </c>
      <c r="P84" s="147"/>
      <c r="Q84" s="192" t="s">
        <v>557</v>
      </c>
    </row>
    <row r="85" spans="1:17" ht="20.25">
      <c r="A85" s="180" t="s">
        <v>1264</v>
      </c>
      <c r="B85" s="209" t="s">
        <v>1261</v>
      </c>
      <c r="C85" s="142" t="s">
        <v>1265</v>
      </c>
      <c r="D85" s="142" t="s">
        <v>1217</v>
      </c>
      <c r="E85" s="190">
        <v>40907</v>
      </c>
      <c r="F85" s="126">
        <v>474</v>
      </c>
      <c r="G85" s="145">
        <v>0</v>
      </c>
      <c r="H85" s="126">
        <v>474</v>
      </c>
      <c r="I85" s="126">
        <v>0</v>
      </c>
      <c r="J85" s="145">
        <v>0</v>
      </c>
      <c r="K85" s="126">
        <v>54</v>
      </c>
      <c r="L85" s="126">
        <v>0</v>
      </c>
      <c r="M85" s="126">
        <f t="shared" si="2"/>
        <v>420</v>
      </c>
      <c r="N85" s="126">
        <f t="shared" si="3"/>
        <v>0</v>
      </c>
      <c r="O85" s="190" t="s">
        <v>1259</v>
      </c>
      <c r="P85" s="147"/>
      <c r="Q85" s="192" t="s">
        <v>535</v>
      </c>
    </row>
    <row r="86" spans="1:17" ht="20.25">
      <c r="A86" s="180" t="s">
        <v>1256</v>
      </c>
      <c r="B86" s="209" t="s">
        <v>1257</v>
      </c>
      <c r="C86" s="142" t="s">
        <v>1263</v>
      </c>
      <c r="D86" s="142" t="s">
        <v>181</v>
      </c>
      <c r="E86" s="190">
        <v>40385</v>
      </c>
      <c r="F86" s="126">
        <v>439</v>
      </c>
      <c r="G86" s="145">
        <v>0</v>
      </c>
      <c r="H86" s="126">
        <v>439</v>
      </c>
      <c r="I86" s="126">
        <v>0</v>
      </c>
      <c r="J86" s="145">
        <v>0</v>
      </c>
      <c r="K86" s="126">
        <v>22</v>
      </c>
      <c r="L86" s="126">
        <v>0</v>
      </c>
      <c r="M86" s="126">
        <f t="shared" si="2"/>
        <v>417</v>
      </c>
      <c r="N86" s="126">
        <f t="shared" si="3"/>
        <v>0</v>
      </c>
      <c r="O86" s="190">
        <v>42349</v>
      </c>
      <c r="P86" s="147" t="s">
        <v>105</v>
      </c>
      <c r="Q86" s="192" t="s">
        <v>536</v>
      </c>
    </row>
    <row r="87" spans="1:17" ht="20.25">
      <c r="A87" s="180" t="s">
        <v>1260</v>
      </c>
      <c r="B87" s="209" t="s">
        <v>1261</v>
      </c>
      <c r="C87" s="142" t="s">
        <v>1266</v>
      </c>
      <c r="D87" s="142" t="s">
        <v>1199</v>
      </c>
      <c r="E87" s="190">
        <v>41444</v>
      </c>
      <c r="F87" s="126">
        <v>411</v>
      </c>
      <c r="G87" s="145">
        <v>0</v>
      </c>
      <c r="H87" s="126">
        <v>411</v>
      </c>
      <c r="I87" s="126">
        <v>0</v>
      </c>
      <c r="J87" s="145">
        <v>0</v>
      </c>
      <c r="K87" s="126">
        <v>0</v>
      </c>
      <c r="L87" s="126">
        <v>0</v>
      </c>
      <c r="M87" s="126">
        <f t="shared" si="2"/>
        <v>411</v>
      </c>
      <c r="N87" s="126">
        <f t="shared" si="3"/>
        <v>0</v>
      </c>
      <c r="O87" s="190">
        <v>42182</v>
      </c>
      <c r="P87" s="147"/>
      <c r="Q87" s="192" t="s">
        <v>573</v>
      </c>
    </row>
    <row r="88" spans="1:17" ht="20.25">
      <c r="A88" s="180" t="s">
        <v>1256</v>
      </c>
      <c r="B88" s="209" t="s">
        <v>1261</v>
      </c>
      <c r="C88" s="142" t="s">
        <v>1267</v>
      </c>
      <c r="D88" s="142" t="s">
        <v>222</v>
      </c>
      <c r="E88" s="190">
        <v>40472</v>
      </c>
      <c r="F88" s="126">
        <v>401</v>
      </c>
      <c r="G88" s="145">
        <v>0</v>
      </c>
      <c r="H88" s="126">
        <v>401</v>
      </c>
      <c r="I88" s="126">
        <v>0</v>
      </c>
      <c r="J88" s="145">
        <v>0</v>
      </c>
      <c r="K88" s="126">
        <v>0</v>
      </c>
      <c r="L88" s="126">
        <v>0</v>
      </c>
      <c r="M88" s="126">
        <f t="shared" si="2"/>
        <v>401</v>
      </c>
      <c r="N88" s="126">
        <f t="shared" si="3"/>
        <v>0</v>
      </c>
      <c r="O88" s="190">
        <v>44522</v>
      </c>
      <c r="P88" s="147" t="s">
        <v>529</v>
      </c>
      <c r="Q88" s="192" t="s">
        <v>1434</v>
      </c>
    </row>
    <row r="89" spans="1:17" ht="20.25">
      <c r="A89" s="180" t="s">
        <v>1264</v>
      </c>
      <c r="B89" s="209" t="s">
        <v>1257</v>
      </c>
      <c r="C89" s="142" t="s">
        <v>1258</v>
      </c>
      <c r="D89" s="142" t="s">
        <v>1218</v>
      </c>
      <c r="E89" s="190">
        <v>40907</v>
      </c>
      <c r="F89" s="126">
        <v>439</v>
      </c>
      <c r="G89" s="145">
        <v>0</v>
      </c>
      <c r="H89" s="126">
        <v>439</v>
      </c>
      <c r="I89" s="126">
        <v>0</v>
      </c>
      <c r="J89" s="145">
        <v>0</v>
      </c>
      <c r="K89" s="126">
        <v>39</v>
      </c>
      <c r="L89" s="126">
        <v>20</v>
      </c>
      <c r="M89" s="126">
        <f>H89+I89-K89-L89</f>
        <v>380</v>
      </c>
      <c r="N89" s="126">
        <f t="shared" si="3"/>
        <v>0</v>
      </c>
      <c r="O89" s="190">
        <v>43154</v>
      </c>
      <c r="P89" s="147"/>
      <c r="Q89" s="192" t="s">
        <v>537</v>
      </c>
    </row>
    <row r="90" spans="1:17" ht="20.25">
      <c r="A90" s="180" t="s">
        <v>1260</v>
      </c>
      <c r="B90" s="209" t="s">
        <v>1261</v>
      </c>
      <c r="C90" s="142" t="s">
        <v>1262</v>
      </c>
      <c r="D90" s="142" t="s">
        <v>1144</v>
      </c>
      <c r="E90" s="190">
        <v>41395</v>
      </c>
      <c r="F90" s="126">
        <v>554</v>
      </c>
      <c r="G90" s="145">
        <v>0</v>
      </c>
      <c r="H90" s="126">
        <v>554</v>
      </c>
      <c r="I90" s="126">
        <v>0</v>
      </c>
      <c r="J90" s="145">
        <v>0</v>
      </c>
      <c r="K90" s="126">
        <v>166.2</v>
      </c>
      <c r="L90" s="126">
        <v>0</v>
      </c>
      <c r="M90" s="126">
        <f t="shared" si="2"/>
        <v>387.8</v>
      </c>
      <c r="N90" s="126">
        <f t="shared" si="3"/>
        <v>0</v>
      </c>
      <c r="O90" s="190">
        <v>42319</v>
      </c>
      <c r="P90" s="147"/>
      <c r="Q90" s="192" t="s">
        <v>557</v>
      </c>
    </row>
    <row r="91" spans="1:17" ht="20.25">
      <c r="A91" s="180" t="s">
        <v>1264</v>
      </c>
      <c r="B91" s="209" t="s">
        <v>1257</v>
      </c>
      <c r="C91" s="142" t="s">
        <v>1263</v>
      </c>
      <c r="D91" s="142" t="s">
        <v>1219</v>
      </c>
      <c r="E91" s="190">
        <v>40907</v>
      </c>
      <c r="F91" s="126">
        <v>385</v>
      </c>
      <c r="G91" s="145">
        <v>0</v>
      </c>
      <c r="H91" s="126">
        <v>385</v>
      </c>
      <c r="I91" s="126">
        <v>0</v>
      </c>
      <c r="J91" s="145">
        <v>0</v>
      </c>
      <c r="K91" s="126">
        <v>0</v>
      </c>
      <c r="L91" s="126">
        <v>0</v>
      </c>
      <c r="M91" s="126">
        <f t="shared" si="2"/>
        <v>385</v>
      </c>
      <c r="N91" s="126">
        <f t="shared" si="3"/>
        <v>0</v>
      </c>
      <c r="O91" s="190">
        <v>42513</v>
      </c>
      <c r="P91" s="147"/>
      <c r="Q91" s="192" t="s">
        <v>537</v>
      </c>
    </row>
    <row r="92" spans="1:17" ht="20.25">
      <c r="A92" s="180" t="s">
        <v>1256</v>
      </c>
      <c r="B92" s="209" t="s">
        <v>1257</v>
      </c>
      <c r="C92" s="142" t="s">
        <v>1263</v>
      </c>
      <c r="D92" s="142" t="s">
        <v>77</v>
      </c>
      <c r="E92" s="190">
        <v>40385</v>
      </c>
      <c r="F92" s="126">
        <v>500</v>
      </c>
      <c r="G92" s="145">
        <v>0</v>
      </c>
      <c r="H92" s="126">
        <v>500</v>
      </c>
      <c r="I92" s="126">
        <v>0</v>
      </c>
      <c r="J92" s="145">
        <v>0</v>
      </c>
      <c r="K92" s="126">
        <v>137.5</v>
      </c>
      <c r="L92" s="126">
        <v>0</v>
      </c>
      <c r="M92" s="126">
        <f t="shared" si="2"/>
        <v>362.5</v>
      </c>
      <c r="N92" s="126">
        <f t="shared" si="3"/>
        <v>0</v>
      </c>
      <c r="O92" s="190">
        <v>42272</v>
      </c>
      <c r="P92" s="147" t="s">
        <v>105</v>
      </c>
      <c r="Q92" s="192" t="s">
        <v>536</v>
      </c>
    </row>
    <row r="93" spans="1:17" ht="20.25">
      <c r="A93" s="180" t="s">
        <v>1260</v>
      </c>
      <c r="B93" s="209" t="s">
        <v>1261</v>
      </c>
      <c r="C93" s="142" t="s">
        <v>1266</v>
      </c>
      <c r="D93" s="142" t="s">
        <v>288</v>
      </c>
      <c r="E93" s="190">
        <v>41444</v>
      </c>
      <c r="F93" s="126">
        <v>452</v>
      </c>
      <c r="G93" s="145">
        <v>0</v>
      </c>
      <c r="H93" s="126">
        <v>452</v>
      </c>
      <c r="I93" s="126">
        <v>0</v>
      </c>
      <c r="J93" s="145">
        <v>0</v>
      </c>
      <c r="K93" s="126">
        <v>90.4</v>
      </c>
      <c r="L93" s="126">
        <v>0</v>
      </c>
      <c r="M93" s="126">
        <f t="shared" si="2"/>
        <v>361.6</v>
      </c>
      <c r="N93" s="126">
        <f t="shared" si="3"/>
        <v>0</v>
      </c>
      <c r="O93" s="190">
        <v>42180</v>
      </c>
      <c r="P93" s="147"/>
      <c r="Q93" s="192" t="s">
        <v>573</v>
      </c>
    </row>
    <row r="94" spans="1:17" ht="20.25">
      <c r="A94" s="180" t="s">
        <v>1260</v>
      </c>
      <c r="B94" s="209" t="s">
        <v>1261</v>
      </c>
      <c r="C94" s="142" t="s">
        <v>1262</v>
      </c>
      <c r="D94" s="142" t="s">
        <v>1099</v>
      </c>
      <c r="E94" s="190">
        <v>41395</v>
      </c>
      <c r="F94" s="126">
        <v>505</v>
      </c>
      <c r="G94" s="145">
        <v>0</v>
      </c>
      <c r="H94" s="126">
        <v>505</v>
      </c>
      <c r="I94" s="126">
        <v>0</v>
      </c>
      <c r="J94" s="145">
        <v>0</v>
      </c>
      <c r="K94" s="126">
        <v>151.5</v>
      </c>
      <c r="L94" s="126">
        <v>0</v>
      </c>
      <c r="M94" s="126">
        <f t="shared" si="2"/>
        <v>353.5</v>
      </c>
      <c r="N94" s="126">
        <f t="shared" si="3"/>
        <v>0</v>
      </c>
      <c r="O94" s="190">
        <v>42321</v>
      </c>
      <c r="P94" s="147"/>
      <c r="Q94" s="192" t="s">
        <v>557</v>
      </c>
    </row>
    <row r="95" spans="1:17" ht="20.25">
      <c r="A95" s="180" t="s">
        <v>1264</v>
      </c>
      <c r="B95" s="209" t="s">
        <v>1257</v>
      </c>
      <c r="C95" s="142" t="s">
        <v>1263</v>
      </c>
      <c r="D95" s="142" t="s">
        <v>196</v>
      </c>
      <c r="E95" s="190">
        <v>40907</v>
      </c>
      <c r="F95" s="126">
        <v>350</v>
      </c>
      <c r="G95" s="145">
        <v>0</v>
      </c>
      <c r="H95" s="126">
        <v>350</v>
      </c>
      <c r="I95" s="126">
        <v>0</v>
      </c>
      <c r="J95" s="145">
        <v>0</v>
      </c>
      <c r="K95" s="126">
        <v>0</v>
      </c>
      <c r="L95" s="126">
        <v>0</v>
      </c>
      <c r="M95" s="126">
        <f t="shared" si="2"/>
        <v>350</v>
      </c>
      <c r="N95" s="126">
        <f t="shared" si="3"/>
        <v>0</v>
      </c>
      <c r="O95" s="190">
        <v>42170</v>
      </c>
      <c r="P95" s="147"/>
      <c r="Q95" s="192" t="s">
        <v>557</v>
      </c>
    </row>
    <row r="96" spans="1:17" ht="20.25">
      <c r="A96" s="180" t="s">
        <v>1264</v>
      </c>
      <c r="B96" s="209" t="s">
        <v>1257</v>
      </c>
      <c r="C96" s="142" t="s">
        <v>1263</v>
      </c>
      <c r="D96" s="142" t="s">
        <v>87</v>
      </c>
      <c r="E96" s="190">
        <v>40907</v>
      </c>
      <c r="F96" s="126">
        <v>350</v>
      </c>
      <c r="G96" s="145">
        <v>0</v>
      </c>
      <c r="H96" s="126">
        <v>350</v>
      </c>
      <c r="I96" s="126">
        <v>0</v>
      </c>
      <c r="J96" s="145">
        <v>0</v>
      </c>
      <c r="K96" s="126">
        <v>0</v>
      </c>
      <c r="L96" s="126">
        <v>0</v>
      </c>
      <c r="M96" s="126">
        <f t="shared" si="2"/>
        <v>350</v>
      </c>
      <c r="N96" s="126">
        <f t="shared" si="3"/>
        <v>0</v>
      </c>
      <c r="O96" s="190">
        <v>42398</v>
      </c>
      <c r="P96" s="147"/>
      <c r="Q96" s="192" t="s">
        <v>537</v>
      </c>
    </row>
    <row r="97" spans="1:17" ht="20.25">
      <c r="A97" s="180" t="s">
        <v>1264</v>
      </c>
      <c r="B97" s="209" t="s">
        <v>1257</v>
      </c>
      <c r="C97" s="142" t="s">
        <v>1263</v>
      </c>
      <c r="D97" s="142" t="s">
        <v>86</v>
      </c>
      <c r="E97" s="190">
        <v>40907</v>
      </c>
      <c r="F97" s="126">
        <v>350</v>
      </c>
      <c r="G97" s="145">
        <v>0</v>
      </c>
      <c r="H97" s="126">
        <v>350</v>
      </c>
      <c r="I97" s="126">
        <v>0</v>
      </c>
      <c r="J97" s="145">
        <v>0</v>
      </c>
      <c r="K97" s="126">
        <v>0</v>
      </c>
      <c r="L97" s="126">
        <v>0</v>
      </c>
      <c r="M97" s="126">
        <f t="shared" si="2"/>
        <v>350</v>
      </c>
      <c r="N97" s="126">
        <f t="shared" si="3"/>
        <v>0</v>
      </c>
      <c r="O97" s="190">
        <v>43173</v>
      </c>
      <c r="P97" s="147"/>
      <c r="Q97" s="192" t="s">
        <v>537</v>
      </c>
    </row>
    <row r="98" spans="1:17" ht="20.25">
      <c r="A98" s="180" t="s">
        <v>1264</v>
      </c>
      <c r="B98" s="209" t="s">
        <v>1257</v>
      </c>
      <c r="C98" s="142" t="s">
        <v>1263</v>
      </c>
      <c r="D98" s="142" t="s">
        <v>80</v>
      </c>
      <c r="E98" s="190">
        <v>40907</v>
      </c>
      <c r="F98" s="126">
        <v>350</v>
      </c>
      <c r="G98" s="145">
        <v>0</v>
      </c>
      <c r="H98" s="126">
        <v>350</v>
      </c>
      <c r="I98" s="126">
        <v>0</v>
      </c>
      <c r="J98" s="145">
        <v>0</v>
      </c>
      <c r="K98" s="126">
        <v>0</v>
      </c>
      <c r="L98" s="126">
        <v>0</v>
      </c>
      <c r="M98" s="126">
        <f t="shared" si="2"/>
        <v>350</v>
      </c>
      <c r="N98" s="126">
        <f t="shared" si="3"/>
        <v>0</v>
      </c>
      <c r="O98" s="190" t="s">
        <v>1259</v>
      </c>
      <c r="P98" s="147"/>
      <c r="Q98" s="192" t="s">
        <v>538</v>
      </c>
    </row>
    <row r="99" spans="1:17" ht="20.25">
      <c r="A99" s="180" t="s">
        <v>1260</v>
      </c>
      <c r="B99" s="209" t="s">
        <v>1261</v>
      </c>
      <c r="C99" s="142" t="s">
        <v>1262</v>
      </c>
      <c r="D99" s="142" t="s">
        <v>295</v>
      </c>
      <c r="E99" s="190">
        <v>41395</v>
      </c>
      <c r="F99" s="126">
        <v>378</v>
      </c>
      <c r="G99" s="145">
        <v>0</v>
      </c>
      <c r="H99" s="126">
        <v>350</v>
      </c>
      <c r="I99" s="126">
        <v>0</v>
      </c>
      <c r="J99" s="145">
        <v>0</v>
      </c>
      <c r="K99" s="126">
        <v>0</v>
      </c>
      <c r="L99" s="126">
        <v>0</v>
      </c>
      <c r="M99" s="126">
        <f t="shared" si="2"/>
        <v>350</v>
      </c>
      <c r="N99" s="126">
        <f t="shared" si="3"/>
        <v>28</v>
      </c>
      <c r="O99" s="190">
        <v>42324</v>
      </c>
      <c r="P99" s="147"/>
      <c r="Q99" s="192" t="s">
        <v>557</v>
      </c>
    </row>
    <row r="100" spans="1:17" ht="20.25">
      <c r="A100" s="180" t="s">
        <v>1260</v>
      </c>
      <c r="B100" s="209" t="s">
        <v>1261</v>
      </c>
      <c r="C100" s="142" t="s">
        <v>1262</v>
      </c>
      <c r="D100" s="142" t="s">
        <v>1105</v>
      </c>
      <c r="E100" s="190">
        <v>41395</v>
      </c>
      <c r="F100" s="126">
        <v>493</v>
      </c>
      <c r="G100" s="145">
        <v>0</v>
      </c>
      <c r="H100" s="126">
        <v>493</v>
      </c>
      <c r="I100" s="126">
        <v>0</v>
      </c>
      <c r="J100" s="145">
        <v>0</v>
      </c>
      <c r="K100" s="126">
        <v>147.9</v>
      </c>
      <c r="L100" s="126">
        <v>0</v>
      </c>
      <c r="M100" s="126">
        <f t="shared" si="2"/>
        <v>345.1</v>
      </c>
      <c r="N100" s="126">
        <f t="shared" si="3"/>
        <v>0</v>
      </c>
      <c r="O100" s="190">
        <v>42348</v>
      </c>
      <c r="P100" s="147"/>
      <c r="Q100" s="192" t="s">
        <v>557</v>
      </c>
    </row>
    <row r="101" spans="1:17" ht="20.25">
      <c r="A101" s="180" t="s">
        <v>1260</v>
      </c>
      <c r="B101" s="209" t="s">
        <v>1261</v>
      </c>
      <c r="C101" s="142" t="s">
        <v>1266</v>
      </c>
      <c r="D101" s="142" t="s">
        <v>1200</v>
      </c>
      <c r="E101" s="190">
        <v>41444</v>
      </c>
      <c r="F101" s="126">
        <v>796</v>
      </c>
      <c r="G101" s="145">
        <v>0</v>
      </c>
      <c r="H101" s="126">
        <v>790</v>
      </c>
      <c r="I101" s="126">
        <v>0</v>
      </c>
      <c r="J101" s="145">
        <v>0</v>
      </c>
      <c r="K101" s="126">
        <v>447</v>
      </c>
      <c r="L101" s="126">
        <v>0</v>
      </c>
      <c r="M101" s="126">
        <f t="shared" si="2"/>
        <v>343</v>
      </c>
      <c r="N101" s="126">
        <f t="shared" si="3"/>
        <v>6</v>
      </c>
      <c r="O101" s="190">
        <v>42196</v>
      </c>
      <c r="P101" s="147"/>
      <c r="Q101" s="192" t="s">
        <v>573</v>
      </c>
    </row>
    <row r="102" spans="1:17" ht="20.25">
      <c r="A102" s="180" t="s">
        <v>1260</v>
      </c>
      <c r="B102" s="209" t="s">
        <v>1261</v>
      </c>
      <c r="C102" s="142" t="s">
        <v>1262</v>
      </c>
      <c r="D102" s="142" t="s">
        <v>1101</v>
      </c>
      <c r="E102" s="190">
        <v>41395</v>
      </c>
      <c r="F102" s="126">
        <v>488</v>
      </c>
      <c r="G102" s="145">
        <v>0</v>
      </c>
      <c r="H102" s="126">
        <v>488</v>
      </c>
      <c r="I102" s="126">
        <v>0</v>
      </c>
      <c r="J102" s="145">
        <v>0</v>
      </c>
      <c r="K102" s="126">
        <v>146.4</v>
      </c>
      <c r="L102" s="126">
        <v>0</v>
      </c>
      <c r="M102" s="126">
        <f t="shared" si="2"/>
        <v>341.6</v>
      </c>
      <c r="N102" s="126">
        <f t="shared" si="3"/>
        <v>0</v>
      </c>
      <c r="O102" s="190">
        <v>42182</v>
      </c>
      <c r="P102" s="147"/>
      <c r="Q102" s="192" t="s">
        <v>573</v>
      </c>
    </row>
    <row r="103" spans="1:17" ht="20.25">
      <c r="A103" s="180" t="s">
        <v>1256</v>
      </c>
      <c r="B103" s="209" t="s">
        <v>1257</v>
      </c>
      <c r="C103" s="142" t="s">
        <v>1263</v>
      </c>
      <c r="D103" s="142" t="s">
        <v>195</v>
      </c>
      <c r="E103" s="190">
        <v>40385</v>
      </c>
      <c r="F103" s="126">
        <v>330</v>
      </c>
      <c r="G103" s="145">
        <v>0</v>
      </c>
      <c r="H103" s="126">
        <v>330</v>
      </c>
      <c r="I103" s="126">
        <v>0</v>
      </c>
      <c r="J103" s="145">
        <v>0</v>
      </c>
      <c r="K103" s="126">
        <v>0</v>
      </c>
      <c r="L103" s="126">
        <v>0</v>
      </c>
      <c r="M103" s="126">
        <f t="shared" si="2"/>
        <v>330</v>
      </c>
      <c r="N103" s="126">
        <f t="shared" si="3"/>
        <v>0</v>
      </c>
      <c r="O103" s="190" t="s">
        <v>1259</v>
      </c>
      <c r="P103" s="147" t="s">
        <v>119</v>
      </c>
      <c r="Q103" s="192" t="s">
        <v>538</v>
      </c>
    </row>
    <row r="104" spans="1:17" ht="20.25">
      <c r="A104" s="180" t="s">
        <v>1256</v>
      </c>
      <c r="B104" s="209" t="s">
        <v>1257</v>
      </c>
      <c r="C104" s="142" t="s">
        <v>1258</v>
      </c>
      <c r="D104" s="142" t="s">
        <v>200</v>
      </c>
      <c r="E104" s="190">
        <v>40385</v>
      </c>
      <c r="F104" s="126">
        <v>500</v>
      </c>
      <c r="G104" s="145">
        <v>0</v>
      </c>
      <c r="H104" s="126">
        <v>500</v>
      </c>
      <c r="I104" s="126">
        <v>0</v>
      </c>
      <c r="J104" s="145">
        <v>0</v>
      </c>
      <c r="K104" s="126">
        <v>170</v>
      </c>
      <c r="L104" s="126">
        <v>0</v>
      </c>
      <c r="M104" s="126">
        <f t="shared" si="2"/>
        <v>330</v>
      </c>
      <c r="N104" s="126">
        <f t="shared" si="3"/>
        <v>0</v>
      </c>
      <c r="O104" s="190" t="s">
        <v>1259</v>
      </c>
      <c r="P104" s="147" t="s">
        <v>119</v>
      </c>
      <c r="Q104" s="192" t="s">
        <v>538</v>
      </c>
    </row>
    <row r="105" spans="1:17" ht="20.25">
      <c r="A105" s="180" t="s">
        <v>1264</v>
      </c>
      <c r="B105" s="209" t="s">
        <v>1257</v>
      </c>
      <c r="C105" s="142" t="s">
        <v>1263</v>
      </c>
      <c r="D105" s="142" t="s">
        <v>98</v>
      </c>
      <c r="E105" s="190">
        <v>40907</v>
      </c>
      <c r="F105" s="126">
        <v>390</v>
      </c>
      <c r="G105" s="145">
        <v>0</v>
      </c>
      <c r="H105" s="126">
        <v>390</v>
      </c>
      <c r="I105" s="126">
        <v>0</v>
      </c>
      <c r="J105" s="145">
        <v>0</v>
      </c>
      <c r="K105" s="126">
        <v>61.3</v>
      </c>
      <c r="L105" s="126">
        <v>0</v>
      </c>
      <c r="M105" s="126">
        <f t="shared" si="2"/>
        <v>328.7</v>
      </c>
      <c r="N105" s="126">
        <f t="shared" si="3"/>
        <v>0</v>
      </c>
      <c r="O105" s="190">
        <v>42496</v>
      </c>
      <c r="P105" s="147"/>
      <c r="Q105" s="192" t="s">
        <v>537</v>
      </c>
    </row>
    <row r="106" spans="1:17" ht="20.25">
      <c r="A106" s="180" t="s">
        <v>1264</v>
      </c>
      <c r="B106" s="209" t="s">
        <v>1257</v>
      </c>
      <c r="C106" s="142" t="s">
        <v>1263</v>
      </c>
      <c r="D106" s="142" t="s">
        <v>161</v>
      </c>
      <c r="E106" s="190">
        <v>40907</v>
      </c>
      <c r="F106" s="126">
        <v>322</v>
      </c>
      <c r="G106" s="145">
        <v>0</v>
      </c>
      <c r="H106" s="126">
        <v>322</v>
      </c>
      <c r="I106" s="126">
        <v>0</v>
      </c>
      <c r="J106" s="145">
        <v>0</v>
      </c>
      <c r="K106" s="126">
        <v>0</v>
      </c>
      <c r="L106" s="126">
        <v>0</v>
      </c>
      <c r="M106" s="126">
        <f t="shared" si="2"/>
        <v>322</v>
      </c>
      <c r="N106" s="126">
        <f t="shared" si="3"/>
        <v>0</v>
      </c>
      <c r="O106" s="190" t="s">
        <v>1259</v>
      </c>
      <c r="P106" s="147"/>
      <c r="Q106" s="192" t="s">
        <v>538</v>
      </c>
    </row>
    <row r="107" spans="1:17" ht="20.25">
      <c r="A107" s="180" t="s">
        <v>1256</v>
      </c>
      <c r="B107" s="209" t="s">
        <v>1257</v>
      </c>
      <c r="C107" s="142" t="s">
        <v>1263</v>
      </c>
      <c r="D107" s="142" t="s">
        <v>93</v>
      </c>
      <c r="E107" s="190">
        <v>40385</v>
      </c>
      <c r="F107" s="126">
        <v>500</v>
      </c>
      <c r="G107" s="145">
        <v>0</v>
      </c>
      <c r="H107" s="126">
        <v>500</v>
      </c>
      <c r="I107" s="126">
        <v>0</v>
      </c>
      <c r="J107" s="145">
        <v>0</v>
      </c>
      <c r="K107" s="126">
        <v>186.5</v>
      </c>
      <c r="L107" s="126">
        <v>0</v>
      </c>
      <c r="M107" s="126">
        <f t="shared" si="2"/>
        <v>313.5</v>
      </c>
      <c r="N107" s="126">
        <f t="shared" si="3"/>
        <v>0</v>
      </c>
      <c r="O107" s="190">
        <v>42285</v>
      </c>
      <c r="P107" s="147" t="s">
        <v>105</v>
      </c>
      <c r="Q107" s="192" t="s">
        <v>536</v>
      </c>
    </row>
    <row r="108" spans="1:17" ht="20.25">
      <c r="A108" s="180" t="s">
        <v>1264</v>
      </c>
      <c r="B108" s="209" t="s">
        <v>1257</v>
      </c>
      <c r="C108" s="142" t="s">
        <v>1263</v>
      </c>
      <c r="D108" s="142" t="s">
        <v>82</v>
      </c>
      <c r="E108" s="190">
        <v>40907</v>
      </c>
      <c r="F108" s="126">
        <v>308</v>
      </c>
      <c r="G108" s="145">
        <v>0</v>
      </c>
      <c r="H108" s="126">
        <v>308</v>
      </c>
      <c r="I108" s="126">
        <v>0</v>
      </c>
      <c r="J108" s="145">
        <v>0</v>
      </c>
      <c r="K108" s="126">
        <v>0</v>
      </c>
      <c r="L108" s="126">
        <v>0</v>
      </c>
      <c r="M108" s="126">
        <f t="shared" si="2"/>
        <v>308</v>
      </c>
      <c r="N108" s="126">
        <f t="shared" si="3"/>
        <v>0</v>
      </c>
      <c r="O108" s="190" t="s">
        <v>1259</v>
      </c>
      <c r="P108" s="147"/>
      <c r="Q108" s="192" t="s">
        <v>538</v>
      </c>
    </row>
    <row r="109" spans="1:17" ht="20.25">
      <c r="A109" s="180" t="s">
        <v>1260</v>
      </c>
      <c r="B109" s="209" t="s">
        <v>1261</v>
      </c>
      <c r="C109" s="142" t="s">
        <v>1262</v>
      </c>
      <c r="D109" s="142" t="s">
        <v>1193</v>
      </c>
      <c r="E109" s="190">
        <v>41395</v>
      </c>
      <c r="F109" s="126">
        <v>305</v>
      </c>
      <c r="G109" s="145">
        <v>0</v>
      </c>
      <c r="H109" s="126">
        <v>305</v>
      </c>
      <c r="I109" s="126">
        <v>0</v>
      </c>
      <c r="J109" s="145">
        <v>0</v>
      </c>
      <c r="K109" s="126">
        <v>0</v>
      </c>
      <c r="L109" s="126">
        <v>0</v>
      </c>
      <c r="M109" s="126">
        <f t="shared" si="2"/>
        <v>305</v>
      </c>
      <c r="N109" s="126">
        <f t="shared" si="3"/>
        <v>0</v>
      </c>
      <c r="O109" s="190">
        <v>42324</v>
      </c>
      <c r="P109" s="147"/>
      <c r="Q109" s="192" t="s">
        <v>557</v>
      </c>
    </row>
    <row r="110" spans="1:17" ht="20.25">
      <c r="A110" s="180" t="s">
        <v>1264</v>
      </c>
      <c r="B110" s="209" t="s">
        <v>1257</v>
      </c>
      <c r="C110" s="142" t="s">
        <v>1263</v>
      </c>
      <c r="D110" s="142" t="s">
        <v>77</v>
      </c>
      <c r="E110" s="190">
        <v>40907</v>
      </c>
      <c r="F110" s="126">
        <v>301</v>
      </c>
      <c r="G110" s="145">
        <v>0</v>
      </c>
      <c r="H110" s="126">
        <v>301</v>
      </c>
      <c r="I110" s="126">
        <v>0</v>
      </c>
      <c r="J110" s="145">
        <v>0</v>
      </c>
      <c r="K110" s="126">
        <v>0</v>
      </c>
      <c r="L110" s="126">
        <v>0</v>
      </c>
      <c r="M110" s="126">
        <f t="shared" si="2"/>
        <v>301</v>
      </c>
      <c r="N110" s="126">
        <f t="shared" si="3"/>
        <v>0</v>
      </c>
      <c r="O110" s="190">
        <v>42450</v>
      </c>
      <c r="P110" s="147"/>
      <c r="Q110" s="192" t="s">
        <v>537</v>
      </c>
    </row>
    <row r="111" spans="1:17" ht="20.25">
      <c r="A111" s="180" t="s">
        <v>1264</v>
      </c>
      <c r="B111" s="209" t="s">
        <v>1257</v>
      </c>
      <c r="C111" s="142" t="s">
        <v>1263</v>
      </c>
      <c r="D111" s="142" t="s">
        <v>1221</v>
      </c>
      <c r="E111" s="190">
        <v>40907</v>
      </c>
      <c r="F111" s="126">
        <v>313</v>
      </c>
      <c r="G111" s="145">
        <v>0</v>
      </c>
      <c r="H111" s="126">
        <v>313</v>
      </c>
      <c r="I111" s="126">
        <v>0</v>
      </c>
      <c r="J111" s="145">
        <v>0</v>
      </c>
      <c r="K111" s="126">
        <v>15</v>
      </c>
      <c r="L111" s="126">
        <v>0</v>
      </c>
      <c r="M111" s="126">
        <f t="shared" si="2"/>
        <v>298</v>
      </c>
      <c r="N111" s="126">
        <f t="shared" si="3"/>
        <v>0</v>
      </c>
      <c r="O111" s="190">
        <v>42454</v>
      </c>
      <c r="P111" s="147"/>
      <c r="Q111" s="192" t="s">
        <v>537</v>
      </c>
    </row>
    <row r="112" spans="1:17" ht="20.25">
      <c r="A112" s="180" t="s">
        <v>1264</v>
      </c>
      <c r="B112" s="209" t="s">
        <v>1257</v>
      </c>
      <c r="C112" s="142" t="s">
        <v>1263</v>
      </c>
      <c r="D112" s="142" t="s">
        <v>1077</v>
      </c>
      <c r="E112" s="190">
        <v>40907</v>
      </c>
      <c r="F112" s="126">
        <v>298</v>
      </c>
      <c r="G112" s="145">
        <v>0</v>
      </c>
      <c r="H112" s="126">
        <v>298</v>
      </c>
      <c r="I112" s="126">
        <v>0</v>
      </c>
      <c r="J112" s="145">
        <v>0</v>
      </c>
      <c r="K112" s="126">
        <v>0</v>
      </c>
      <c r="L112" s="126">
        <v>0</v>
      </c>
      <c r="M112" s="126">
        <f t="shared" si="2"/>
        <v>298</v>
      </c>
      <c r="N112" s="126">
        <f t="shared" si="3"/>
        <v>0</v>
      </c>
      <c r="O112" s="190">
        <v>42480</v>
      </c>
      <c r="P112" s="147"/>
      <c r="Q112" s="192" t="s">
        <v>537</v>
      </c>
    </row>
    <row r="113" spans="1:17" ht="20.25">
      <c r="A113" s="180" t="s">
        <v>1264</v>
      </c>
      <c r="B113" s="209" t="s">
        <v>1257</v>
      </c>
      <c r="C113" s="142" t="s">
        <v>1263</v>
      </c>
      <c r="D113" s="142" t="s">
        <v>99</v>
      </c>
      <c r="E113" s="190">
        <v>40907</v>
      </c>
      <c r="F113" s="126">
        <v>292</v>
      </c>
      <c r="G113" s="145">
        <v>0</v>
      </c>
      <c r="H113" s="126">
        <v>292</v>
      </c>
      <c r="I113" s="126">
        <v>0</v>
      </c>
      <c r="J113" s="145">
        <v>0</v>
      </c>
      <c r="K113" s="126">
        <v>0</v>
      </c>
      <c r="L113" s="126">
        <v>0</v>
      </c>
      <c r="M113" s="126">
        <f t="shared" si="2"/>
        <v>292</v>
      </c>
      <c r="N113" s="126">
        <f t="shared" si="3"/>
        <v>0</v>
      </c>
      <c r="O113" s="190">
        <v>42398</v>
      </c>
      <c r="P113" s="147"/>
      <c r="Q113" s="192" t="s">
        <v>537</v>
      </c>
    </row>
    <row r="114" spans="1:17" ht="20.25">
      <c r="A114" s="180" t="s">
        <v>1268</v>
      </c>
      <c r="B114" s="209" t="s">
        <v>1261</v>
      </c>
      <c r="C114" s="142" t="s">
        <v>1267</v>
      </c>
      <c r="D114" s="142" t="s">
        <v>216</v>
      </c>
      <c r="E114" s="190">
        <v>41754</v>
      </c>
      <c r="F114" s="126">
        <v>288</v>
      </c>
      <c r="G114" s="145">
        <v>0</v>
      </c>
      <c r="H114" s="126">
        <v>288</v>
      </c>
      <c r="I114" s="126">
        <v>0</v>
      </c>
      <c r="J114" s="145">
        <v>0</v>
      </c>
      <c r="K114" s="126">
        <v>0</v>
      </c>
      <c r="L114" s="126">
        <v>0</v>
      </c>
      <c r="M114" s="126">
        <f t="shared" si="2"/>
        <v>288</v>
      </c>
      <c r="N114" s="126">
        <f t="shared" si="3"/>
        <v>0</v>
      </c>
      <c r="O114" s="190">
        <v>42175</v>
      </c>
      <c r="P114" s="147"/>
      <c r="Q114" s="192"/>
    </row>
    <row r="115" spans="1:17" ht="20.25">
      <c r="A115" s="180" t="s">
        <v>1256</v>
      </c>
      <c r="B115" s="209" t="s">
        <v>1257</v>
      </c>
      <c r="C115" s="142" t="s">
        <v>1263</v>
      </c>
      <c r="D115" s="142" t="s">
        <v>95</v>
      </c>
      <c r="E115" s="190">
        <v>40385</v>
      </c>
      <c r="F115" s="126">
        <v>300</v>
      </c>
      <c r="G115" s="145">
        <v>0</v>
      </c>
      <c r="H115" s="126">
        <v>300</v>
      </c>
      <c r="I115" s="126">
        <v>0</v>
      </c>
      <c r="J115" s="145">
        <v>0</v>
      </c>
      <c r="K115" s="126">
        <v>15</v>
      </c>
      <c r="L115" s="126">
        <v>28.5</v>
      </c>
      <c r="M115" s="126">
        <f t="shared" si="2"/>
        <v>256.5</v>
      </c>
      <c r="N115" s="126">
        <f t="shared" si="3"/>
        <v>0</v>
      </c>
      <c r="O115" s="190">
        <v>43336</v>
      </c>
      <c r="P115" s="147" t="s">
        <v>105</v>
      </c>
      <c r="Q115" s="192" t="s">
        <v>536</v>
      </c>
    </row>
    <row r="116" spans="1:17" ht="20.25">
      <c r="A116" s="180" t="s">
        <v>1256</v>
      </c>
      <c r="B116" s="209" t="s">
        <v>1257</v>
      </c>
      <c r="C116" s="142" t="s">
        <v>1263</v>
      </c>
      <c r="D116" s="142" t="s">
        <v>83</v>
      </c>
      <c r="E116" s="190">
        <v>40385</v>
      </c>
      <c r="F116" s="126">
        <v>300</v>
      </c>
      <c r="G116" s="145">
        <v>0</v>
      </c>
      <c r="H116" s="126">
        <v>300</v>
      </c>
      <c r="I116" s="126">
        <v>0</v>
      </c>
      <c r="J116" s="145">
        <v>0</v>
      </c>
      <c r="K116" s="126">
        <v>15</v>
      </c>
      <c r="L116" s="126">
        <v>0</v>
      </c>
      <c r="M116" s="126">
        <f t="shared" si="2"/>
        <v>285</v>
      </c>
      <c r="N116" s="126">
        <f t="shared" si="3"/>
        <v>0</v>
      </c>
      <c r="O116" s="190">
        <v>42300</v>
      </c>
      <c r="P116" s="147" t="s">
        <v>105</v>
      </c>
      <c r="Q116" s="192" t="s">
        <v>536</v>
      </c>
    </row>
    <row r="117" spans="1:17" ht="20.25">
      <c r="A117" s="180" t="s">
        <v>1256</v>
      </c>
      <c r="B117" s="209" t="s">
        <v>1257</v>
      </c>
      <c r="C117" s="142" t="s">
        <v>1263</v>
      </c>
      <c r="D117" s="142" t="s">
        <v>29</v>
      </c>
      <c r="E117" s="190">
        <v>40385</v>
      </c>
      <c r="F117" s="126">
        <v>300</v>
      </c>
      <c r="G117" s="145">
        <v>0</v>
      </c>
      <c r="H117" s="126">
        <v>300</v>
      </c>
      <c r="I117" s="126">
        <v>0</v>
      </c>
      <c r="J117" s="145">
        <v>0</v>
      </c>
      <c r="K117" s="126">
        <v>50</v>
      </c>
      <c r="L117" s="126">
        <v>0</v>
      </c>
      <c r="M117" s="126">
        <f t="shared" si="2"/>
        <v>250</v>
      </c>
      <c r="N117" s="126">
        <f t="shared" si="3"/>
        <v>0</v>
      </c>
      <c r="O117" s="190">
        <v>42342</v>
      </c>
      <c r="P117" s="147" t="s">
        <v>105</v>
      </c>
      <c r="Q117" s="192" t="s">
        <v>536</v>
      </c>
    </row>
    <row r="118" spans="1:17" ht="20.25">
      <c r="A118" s="180" t="s">
        <v>1256</v>
      </c>
      <c r="B118" s="209" t="s">
        <v>1257</v>
      </c>
      <c r="C118" s="142" t="s">
        <v>1263</v>
      </c>
      <c r="D118" s="142" t="s">
        <v>192</v>
      </c>
      <c r="E118" s="190">
        <v>40385</v>
      </c>
      <c r="F118" s="126">
        <v>300</v>
      </c>
      <c r="G118" s="145">
        <v>0</v>
      </c>
      <c r="H118" s="126">
        <v>300</v>
      </c>
      <c r="I118" s="126">
        <v>0</v>
      </c>
      <c r="J118" s="145">
        <v>0</v>
      </c>
      <c r="K118" s="126">
        <v>15</v>
      </c>
      <c r="L118" s="126">
        <v>0</v>
      </c>
      <c r="M118" s="126">
        <f t="shared" si="2"/>
        <v>285</v>
      </c>
      <c r="N118" s="126">
        <f t="shared" si="3"/>
        <v>0</v>
      </c>
      <c r="O118" s="190">
        <v>42349</v>
      </c>
      <c r="P118" s="147" t="s">
        <v>105</v>
      </c>
      <c r="Q118" s="192" t="s">
        <v>536</v>
      </c>
    </row>
    <row r="119" spans="1:17" ht="20.25">
      <c r="A119" s="180" t="s">
        <v>1256</v>
      </c>
      <c r="B119" s="209" t="s">
        <v>1257</v>
      </c>
      <c r="C119" s="142" t="s">
        <v>1263</v>
      </c>
      <c r="D119" s="142" t="s">
        <v>87</v>
      </c>
      <c r="E119" s="190">
        <v>40385</v>
      </c>
      <c r="F119" s="126">
        <v>300</v>
      </c>
      <c r="G119" s="145">
        <v>0</v>
      </c>
      <c r="H119" s="126">
        <v>300</v>
      </c>
      <c r="I119" s="126">
        <v>0</v>
      </c>
      <c r="J119" s="145">
        <v>0</v>
      </c>
      <c r="K119" s="126">
        <v>15</v>
      </c>
      <c r="L119" s="126">
        <v>0</v>
      </c>
      <c r="M119" s="126">
        <f t="shared" si="2"/>
        <v>285</v>
      </c>
      <c r="N119" s="126">
        <f t="shared" si="3"/>
        <v>0</v>
      </c>
      <c r="O119" s="190">
        <v>42356</v>
      </c>
      <c r="P119" s="147" t="s">
        <v>105</v>
      </c>
      <c r="Q119" s="192" t="s">
        <v>536</v>
      </c>
    </row>
    <row r="120" spans="1:17" ht="20.25">
      <c r="A120" s="180" t="s">
        <v>1256</v>
      </c>
      <c r="B120" s="209" t="s">
        <v>1257</v>
      </c>
      <c r="C120" s="142" t="s">
        <v>1258</v>
      </c>
      <c r="D120" s="142" t="s">
        <v>174</v>
      </c>
      <c r="E120" s="190">
        <v>40385</v>
      </c>
      <c r="F120" s="126">
        <v>300</v>
      </c>
      <c r="G120" s="145">
        <v>0</v>
      </c>
      <c r="H120" s="126">
        <v>300</v>
      </c>
      <c r="I120" s="126">
        <v>0</v>
      </c>
      <c r="J120" s="145">
        <v>0</v>
      </c>
      <c r="K120" s="126">
        <v>15</v>
      </c>
      <c r="L120" s="126">
        <v>28.5</v>
      </c>
      <c r="M120" s="126">
        <f t="shared" si="2"/>
        <v>256.5</v>
      </c>
      <c r="N120" s="126">
        <f t="shared" si="3"/>
        <v>0</v>
      </c>
      <c r="O120" s="190">
        <v>43356</v>
      </c>
      <c r="P120" s="147" t="s">
        <v>105</v>
      </c>
      <c r="Q120" s="192" t="s">
        <v>536</v>
      </c>
    </row>
    <row r="121" spans="1:17" ht="20.25">
      <c r="A121" s="180" t="s">
        <v>1256</v>
      </c>
      <c r="B121" s="209" t="s">
        <v>1257</v>
      </c>
      <c r="C121" s="142" t="s">
        <v>1263</v>
      </c>
      <c r="D121" s="142" t="s">
        <v>178</v>
      </c>
      <c r="E121" s="190">
        <v>40385</v>
      </c>
      <c r="F121" s="126">
        <v>300</v>
      </c>
      <c r="G121" s="145">
        <v>0</v>
      </c>
      <c r="H121" s="126">
        <v>300</v>
      </c>
      <c r="I121" s="126">
        <v>0</v>
      </c>
      <c r="J121" s="145">
        <v>0</v>
      </c>
      <c r="K121" s="126">
        <v>15</v>
      </c>
      <c r="L121" s="126">
        <v>27.5</v>
      </c>
      <c r="M121" s="126">
        <f t="shared" si="2"/>
        <v>257.5</v>
      </c>
      <c r="N121" s="126">
        <f t="shared" si="3"/>
        <v>0</v>
      </c>
      <c r="O121" s="190">
        <v>43091</v>
      </c>
      <c r="P121" s="147" t="s">
        <v>105</v>
      </c>
      <c r="Q121" s="192" t="s">
        <v>536</v>
      </c>
    </row>
    <row r="122" spans="1:17" ht="20.25">
      <c r="A122" s="180" t="s">
        <v>1256</v>
      </c>
      <c r="B122" s="209" t="s">
        <v>1257</v>
      </c>
      <c r="C122" s="142" t="s">
        <v>1258</v>
      </c>
      <c r="D122" s="142" t="s">
        <v>92</v>
      </c>
      <c r="E122" s="190">
        <v>40385</v>
      </c>
      <c r="F122" s="126">
        <v>300</v>
      </c>
      <c r="G122" s="145">
        <v>0</v>
      </c>
      <c r="H122" s="126">
        <v>300</v>
      </c>
      <c r="I122" s="126">
        <v>0</v>
      </c>
      <c r="J122" s="145">
        <v>0</v>
      </c>
      <c r="K122" s="126">
        <v>15</v>
      </c>
      <c r="L122" s="126">
        <v>0</v>
      </c>
      <c r="M122" s="126">
        <f t="shared" si="2"/>
        <v>285</v>
      </c>
      <c r="N122" s="126">
        <f t="shared" si="3"/>
        <v>0</v>
      </c>
      <c r="O122" s="190">
        <v>42258</v>
      </c>
      <c r="P122" s="147" t="s">
        <v>105</v>
      </c>
      <c r="Q122" s="192" t="s">
        <v>536</v>
      </c>
    </row>
    <row r="123" spans="1:17" ht="20.25">
      <c r="A123" s="180" t="s">
        <v>1256</v>
      </c>
      <c r="B123" s="209" t="s">
        <v>1257</v>
      </c>
      <c r="C123" s="142" t="s">
        <v>1263</v>
      </c>
      <c r="D123" s="142" t="s">
        <v>140</v>
      </c>
      <c r="E123" s="190">
        <v>40385</v>
      </c>
      <c r="F123" s="126">
        <v>300</v>
      </c>
      <c r="G123" s="145">
        <v>0</v>
      </c>
      <c r="H123" s="126">
        <v>300</v>
      </c>
      <c r="I123" s="126">
        <v>0</v>
      </c>
      <c r="J123" s="145">
        <v>0</v>
      </c>
      <c r="K123" s="126">
        <v>45.75</v>
      </c>
      <c r="L123" s="126">
        <v>0</v>
      </c>
      <c r="M123" s="126">
        <f t="shared" si="2"/>
        <v>254.25</v>
      </c>
      <c r="N123" s="126">
        <f t="shared" si="3"/>
        <v>0</v>
      </c>
      <c r="O123" s="190">
        <v>42321</v>
      </c>
      <c r="P123" s="147" t="s">
        <v>105</v>
      </c>
      <c r="Q123" s="192" t="s">
        <v>536</v>
      </c>
    </row>
    <row r="124" spans="1:17" ht="20.25">
      <c r="A124" s="180" t="s">
        <v>1264</v>
      </c>
      <c r="B124" s="209" t="s">
        <v>1257</v>
      </c>
      <c r="C124" s="142" t="s">
        <v>1258</v>
      </c>
      <c r="D124" s="142" t="s">
        <v>70</v>
      </c>
      <c r="E124" s="190">
        <v>40907</v>
      </c>
      <c r="F124" s="126">
        <v>282</v>
      </c>
      <c r="G124" s="145">
        <v>0</v>
      </c>
      <c r="H124" s="126">
        <v>282</v>
      </c>
      <c r="I124" s="126">
        <v>0</v>
      </c>
      <c r="J124" s="145">
        <v>0</v>
      </c>
      <c r="K124" s="126">
        <v>0</v>
      </c>
      <c r="L124" s="126">
        <v>0</v>
      </c>
      <c r="M124" s="126">
        <f t="shared" si="2"/>
        <v>282</v>
      </c>
      <c r="N124" s="126">
        <f t="shared" si="3"/>
        <v>0</v>
      </c>
      <c r="O124" s="190" t="s">
        <v>1259</v>
      </c>
      <c r="P124" s="147"/>
      <c r="Q124" s="192" t="s">
        <v>535</v>
      </c>
    </row>
    <row r="125" spans="1:17" ht="20.25">
      <c r="A125" s="180" t="s">
        <v>1260</v>
      </c>
      <c r="B125" s="209" t="s">
        <v>1261</v>
      </c>
      <c r="C125" s="142" t="s">
        <v>1262</v>
      </c>
      <c r="D125" s="142" t="s">
        <v>1107</v>
      </c>
      <c r="E125" s="190">
        <v>41395</v>
      </c>
      <c r="F125" s="126">
        <v>1000</v>
      </c>
      <c r="G125" s="145">
        <v>0</v>
      </c>
      <c r="H125" s="126">
        <v>1000</v>
      </c>
      <c r="I125" s="126">
        <v>0</v>
      </c>
      <c r="J125" s="145">
        <v>0</v>
      </c>
      <c r="K125" s="126">
        <v>720</v>
      </c>
      <c r="L125" s="126">
        <v>0</v>
      </c>
      <c r="M125" s="126">
        <f t="shared" si="2"/>
        <v>280</v>
      </c>
      <c r="N125" s="126">
        <f t="shared" si="3"/>
        <v>0</v>
      </c>
      <c r="O125" s="190">
        <v>42335</v>
      </c>
      <c r="P125" s="147"/>
      <c r="Q125" s="192" t="s">
        <v>557</v>
      </c>
    </row>
    <row r="126" spans="1:17" ht="20.25">
      <c r="A126" s="180" t="s">
        <v>1260</v>
      </c>
      <c r="B126" s="209" t="s">
        <v>1261</v>
      </c>
      <c r="C126" s="142" t="s">
        <v>1262</v>
      </c>
      <c r="D126" s="142" t="s">
        <v>287</v>
      </c>
      <c r="E126" s="190">
        <v>41395</v>
      </c>
      <c r="F126" s="126">
        <v>391</v>
      </c>
      <c r="G126" s="145">
        <v>0</v>
      </c>
      <c r="H126" s="126">
        <v>390</v>
      </c>
      <c r="I126" s="126">
        <v>0</v>
      </c>
      <c r="J126" s="145">
        <v>0</v>
      </c>
      <c r="K126" s="126">
        <v>117</v>
      </c>
      <c r="L126" s="126">
        <v>0</v>
      </c>
      <c r="M126" s="126">
        <f t="shared" si="2"/>
        <v>273</v>
      </c>
      <c r="N126" s="126">
        <f t="shared" si="3"/>
        <v>1</v>
      </c>
      <c r="O126" s="190">
        <v>42162</v>
      </c>
      <c r="P126" s="147"/>
      <c r="Q126" s="192" t="s">
        <v>573</v>
      </c>
    </row>
    <row r="127" spans="1:17" ht="20.25">
      <c r="A127" s="180" t="s">
        <v>1269</v>
      </c>
      <c r="B127" s="209" t="s">
        <v>1270</v>
      </c>
      <c r="C127" s="142" t="s">
        <v>1271</v>
      </c>
      <c r="D127" s="142" t="s">
        <v>216</v>
      </c>
      <c r="E127" s="190">
        <v>40472</v>
      </c>
      <c r="F127" s="126">
        <v>269</v>
      </c>
      <c r="G127" s="145">
        <v>0</v>
      </c>
      <c r="H127" s="126">
        <v>269</v>
      </c>
      <c r="I127" s="126">
        <v>0</v>
      </c>
      <c r="J127" s="145">
        <v>0</v>
      </c>
      <c r="K127" s="126">
        <v>0</v>
      </c>
      <c r="L127" s="126">
        <v>0</v>
      </c>
      <c r="M127" s="126">
        <f t="shared" si="2"/>
        <v>269</v>
      </c>
      <c r="N127" s="126">
        <f t="shared" si="3"/>
        <v>0</v>
      </c>
      <c r="O127" s="190">
        <v>44189</v>
      </c>
      <c r="P127" s="147" t="s">
        <v>119</v>
      </c>
      <c r="Q127" s="192" t="s">
        <v>1432</v>
      </c>
    </row>
    <row r="128" spans="1:17" ht="20.25">
      <c r="A128" s="180" t="s">
        <v>1269</v>
      </c>
      <c r="B128" s="209" t="s">
        <v>1272</v>
      </c>
      <c r="C128" s="142" t="s">
        <v>1273</v>
      </c>
      <c r="D128" s="142" t="s">
        <v>113</v>
      </c>
      <c r="E128" s="190">
        <v>40385</v>
      </c>
      <c r="F128" s="126">
        <v>500</v>
      </c>
      <c r="G128" s="145">
        <v>0</v>
      </c>
      <c r="H128" s="126">
        <v>500</v>
      </c>
      <c r="I128" s="126">
        <v>0</v>
      </c>
      <c r="J128" s="145">
        <v>0</v>
      </c>
      <c r="K128" s="126">
        <v>236</v>
      </c>
      <c r="L128" s="126">
        <v>0</v>
      </c>
      <c r="M128" s="126">
        <f t="shared" si="2"/>
        <v>264</v>
      </c>
      <c r="N128" s="126">
        <f t="shared" si="3"/>
        <v>0</v>
      </c>
      <c r="O128" s="190" t="s">
        <v>1274</v>
      </c>
      <c r="P128" s="147" t="s">
        <v>532</v>
      </c>
      <c r="Q128" s="192" t="s">
        <v>538</v>
      </c>
    </row>
    <row r="129" spans="1:17" ht="20.25">
      <c r="A129" s="180" t="s">
        <v>1275</v>
      </c>
      <c r="B129" s="209" t="s">
        <v>1270</v>
      </c>
      <c r="C129" s="142" t="s">
        <v>1276</v>
      </c>
      <c r="D129" s="142" t="s">
        <v>1194</v>
      </c>
      <c r="E129" s="190">
        <v>41395</v>
      </c>
      <c r="F129" s="126">
        <v>375</v>
      </c>
      <c r="G129" s="145">
        <v>0</v>
      </c>
      <c r="H129" s="126">
        <v>375</v>
      </c>
      <c r="I129" s="126">
        <v>0</v>
      </c>
      <c r="J129" s="145">
        <v>0</v>
      </c>
      <c r="K129" s="126">
        <v>112.5</v>
      </c>
      <c r="L129" s="126">
        <v>0</v>
      </c>
      <c r="M129" s="126">
        <f t="shared" si="2"/>
        <v>262.5</v>
      </c>
      <c r="N129" s="126">
        <f t="shared" si="3"/>
        <v>0</v>
      </c>
      <c r="O129" s="190">
        <v>42331</v>
      </c>
      <c r="P129" s="147"/>
      <c r="Q129" s="192" t="s">
        <v>557</v>
      </c>
    </row>
    <row r="130" spans="1:17" ht="20.25">
      <c r="A130" s="180" t="s">
        <v>1269</v>
      </c>
      <c r="B130" s="209" t="s">
        <v>1272</v>
      </c>
      <c r="C130" s="142" t="s">
        <v>1277</v>
      </c>
      <c r="D130" s="142" t="s">
        <v>207</v>
      </c>
      <c r="E130" s="190">
        <v>40385</v>
      </c>
      <c r="F130" s="126">
        <v>300</v>
      </c>
      <c r="G130" s="145">
        <v>0</v>
      </c>
      <c r="H130" s="126">
        <v>300</v>
      </c>
      <c r="I130" s="126">
        <v>0</v>
      </c>
      <c r="J130" s="145">
        <v>0</v>
      </c>
      <c r="K130" s="126">
        <v>50</v>
      </c>
      <c r="L130" s="126">
        <v>25</v>
      </c>
      <c r="M130" s="126">
        <f t="shared" si="2"/>
        <v>225</v>
      </c>
      <c r="N130" s="126">
        <f t="shared" si="3"/>
        <v>0</v>
      </c>
      <c r="O130" s="190">
        <v>43364</v>
      </c>
      <c r="P130" s="147" t="s">
        <v>105</v>
      </c>
      <c r="Q130" s="192" t="s">
        <v>536</v>
      </c>
    </row>
    <row r="131" spans="1:17" ht="20.25">
      <c r="A131" s="180" t="s">
        <v>1278</v>
      </c>
      <c r="B131" s="209" t="s">
        <v>1272</v>
      </c>
      <c r="C131" s="142" t="s">
        <v>1273</v>
      </c>
      <c r="D131" s="142" t="s">
        <v>27</v>
      </c>
      <c r="E131" s="190">
        <v>40907</v>
      </c>
      <c r="F131" s="126">
        <v>245</v>
      </c>
      <c r="G131" s="145">
        <v>0</v>
      </c>
      <c r="H131" s="126">
        <v>245</v>
      </c>
      <c r="I131" s="126">
        <v>0</v>
      </c>
      <c r="J131" s="145">
        <v>0</v>
      </c>
      <c r="K131" s="126">
        <v>0</v>
      </c>
      <c r="L131" s="126">
        <v>0</v>
      </c>
      <c r="M131" s="126">
        <f t="shared" si="2"/>
        <v>245</v>
      </c>
      <c r="N131" s="126">
        <f t="shared" si="3"/>
        <v>0</v>
      </c>
      <c r="O131" s="190">
        <v>42417</v>
      </c>
      <c r="P131" s="147"/>
      <c r="Q131" s="192" t="s">
        <v>537</v>
      </c>
    </row>
    <row r="132" spans="1:17" ht="20.25">
      <c r="A132" s="180" t="s">
        <v>1269</v>
      </c>
      <c r="B132" s="209" t="s">
        <v>1272</v>
      </c>
      <c r="C132" s="142" t="s">
        <v>1273</v>
      </c>
      <c r="D132" s="142" t="s">
        <v>98</v>
      </c>
      <c r="E132" s="190">
        <v>40385</v>
      </c>
      <c r="F132" s="126">
        <v>300</v>
      </c>
      <c r="G132" s="145">
        <v>0</v>
      </c>
      <c r="H132" s="126">
        <v>300</v>
      </c>
      <c r="I132" s="126">
        <v>0</v>
      </c>
      <c r="J132" s="145">
        <v>0</v>
      </c>
      <c r="K132" s="126">
        <v>57</v>
      </c>
      <c r="L132" s="126">
        <v>0</v>
      </c>
      <c r="M132" s="126">
        <f t="shared" si="2"/>
        <v>243</v>
      </c>
      <c r="N132" s="126">
        <f t="shared" si="3"/>
        <v>0</v>
      </c>
      <c r="O132" s="190">
        <v>42285</v>
      </c>
      <c r="P132" s="147" t="s">
        <v>105</v>
      </c>
      <c r="Q132" s="192" t="s">
        <v>536</v>
      </c>
    </row>
    <row r="133" spans="1:17" ht="20.25">
      <c r="A133" s="180" t="s">
        <v>1279</v>
      </c>
      <c r="B133" s="209" t="s">
        <v>1270</v>
      </c>
      <c r="C133" s="142" t="s">
        <v>1271</v>
      </c>
      <c r="D133" s="142" t="s">
        <v>220</v>
      </c>
      <c r="E133" s="190">
        <v>41754</v>
      </c>
      <c r="F133" s="126">
        <v>243</v>
      </c>
      <c r="G133" s="145">
        <v>0</v>
      </c>
      <c r="H133" s="126">
        <v>243</v>
      </c>
      <c r="I133" s="126">
        <v>0</v>
      </c>
      <c r="J133" s="145">
        <v>0</v>
      </c>
      <c r="K133" s="126">
        <v>0</v>
      </c>
      <c r="L133" s="126">
        <v>0</v>
      </c>
      <c r="M133" s="126">
        <f t="shared" ref="M133:M196" si="4">H133+I133-K133-L133</f>
        <v>243</v>
      </c>
      <c r="N133" s="126">
        <f t="shared" ref="N133:N196" si="5">F133-H133-I133</f>
        <v>0</v>
      </c>
      <c r="O133" s="190">
        <v>42206</v>
      </c>
      <c r="P133" s="147"/>
      <c r="Q133" s="192"/>
    </row>
    <row r="134" spans="1:17" ht="20.25">
      <c r="A134" s="180" t="s">
        <v>1279</v>
      </c>
      <c r="B134" s="209" t="s">
        <v>1270</v>
      </c>
      <c r="C134" s="142" t="s">
        <v>1271</v>
      </c>
      <c r="D134" s="142" t="s">
        <v>221</v>
      </c>
      <c r="E134" s="190">
        <v>41754</v>
      </c>
      <c r="F134" s="126">
        <v>241</v>
      </c>
      <c r="G134" s="145">
        <v>0</v>
      </c>
      <c r="H134" s="126">
        <v>241</v>
      </c>
      <c r="I134" s="126">
        <v>0</v>
      </c>
      <c r="J134" s="145">
        <v>0</v>
      </c>
      <c r="K134" s="126">
        <v>0</v>
      </c>
      <c r="L134" s="126">
        <v>0</v>
      </c>
      <c r="M134" s="126">
        <f t="shared" si="4"/>
        <v>241</v>
      </c>
      <c r="N134" s="126">
        <f t="shared" si="5"/>
        <v>0</v>
      </c>
      <c r="O134" s="190">
        <v>42300</v>
      </c>
      <c r="P134" s="147"/>
      <c r="Q134" s="192"/>
    </row>
    <row r="135" spans="1:17" ht="20.25">
      <c r="A135" s="180" t="s">
        <v>1269</v>
      </c>
      <c r="B135" s="209" t="s">
        <v>1272</v>
      </c>
      <c r="C135" s="142" t="s">
        <v>1273</v>
      </c>
      <c r="D135" s="142" t="s">
        <v>166</v>
      </c>
      <c r="E135" s="190">
        <v>40385</v>
      </c>
      <c r="F135" s="126">
        <v>300</v>
      </c>
      <c r="G135" s="145">
        <v>0</v>
      </c>
      <c r="H135" s="126">
        <v>300</v>
      </c>
      <c r="I135" s="126">
        <v>0</v>
      </c>
      <c r="J135" s="145">
        <v>0</v>
      </c>
      <c r="K135" s="126">
        <v>65</v>
      </c>
      <c r="L135" s="126">
        <v>0</v>
      </c>
      <c r="M135" s="126">
        <f t="shared" si="4"/>
        <v>235</v>
      </c>
      <c r="N135" s="126">
        <f t="shared" si="5"/>
        <v>0</v>
      </c>
      <c r="O135" s="190">
        <v>42335</v>
      </c>
      <c r="P135" s="147" t="s">
        <v>531</v>
      </c>
      <c r="Q135" s="192" t="s">
        <v>536</v>
      </c>
    </row>
    <row r="136" spans="1:17" ht="20.25">
      <c r="A136" s="180" t="s">
        <v>1278</v>
      </c>
      <c r="B136" s="209" t="s">
        <v>1272</v>
      </c>
      <c r="C136" s="142" t="s">
        <v>1277</v>
      </c>
      <c r="D136" s="142" t="s">
        <v>62</v>
      </c>
      <c r="E136" s="190">
        <v>40907</v>
      </c>
      <c r="F136" s="126">
        <v>235</v>
      </c>
      <c r="G136" s="145">
        <v>0</v>
      </c>
      <c r="H136" s="126">
        <v>235</v>
      </c>
      <c r="I136" s="126">
        <v>0</v>
      </c>
      <c r="J136" s="145">
        <v>0</v>
      </c>
      <c r="K136" s="126">
        <v>0</v>
      </c>
      <c r="L136" s="126">
        <v>0</v>
      </c>
      <c r="M136" s="126">
        <f t="shared" si="4"/>
        <v>235</v>
      </c>
      <c r="N136" s="126">
        <f t="shared" si="5"/>
        <v>0</v>
      </c>
      <c r="O136" s="190">
        <v>42452</v>
      </c>
      <c r="P136" s="147"/>
      <c r="Q136" s="192" t="s">
        <v>537</v>
      </c>
    </row>
    <row r="137" spans="1:17" ht="20.25">
      <c r="A137" s="180" t="s">
        <v>1275</v>
      </c>
      <c r="B137" s="209" t="s">
        <v>1270</v>
      </c>
      <c r="C137" s="142" t="s">
        <v>1276</v>
      </c>
      <c r="D137" s="142" t="s">
        <v>572</v>
      </c>
      <c r="E137" s="190">
        <v>41395</v>
      </c>
      <c r="F137" s="126">
        <v>258</v>
      </c>
      <c r="G137" s="145">
        <v>0</v>
      </c>
      <c r="H137" s="126">
        <v>258</v>
      </c>
      <c r="I137" s="126">
        <v>0</v>
      </c>
      <c r="J137" s="145">
        <v>0</v>
      </c>
      <c r="K137" s="126">
        <v>28.74324</v>
      </c>
      <c r="L137" s="126">
        <v>0</v>
      </c>
      <c r="M137" s="126">
        <f t="shared" si="4"/>
        <v>229.25675999999999</v>
      </c>
      <c r="N137" s="126">
        <f t="shared" si="5"/>
        <v>0</v>
      </c>
      <c r="O137" s="190">
        <v>42334</v>
      </c>
      <c r="P137" s="147"/>
      <c r="Q137" s="192" t="s">
        <v>557</v>
      </c>
    </row>
    <row r="138" spans="1:17" ht="20.25">
      <c r="A138" s="180" t="s">
        <v>1278</v>
      </c>
      <c r="B138" s="209" t="s">
        <v>1272</v>
      </c>
      <c r="C138" s="142" t="s">
        <v>1273</v>
      </c>
      <c r="D138" s="142" t="s">
        <v>113</v>
      </c>
      <c r="E138" s="190">
        <v>40907</v>
      </c>
      <c r="F138" s="126">
        <v>228</v>
      </c>
      <c r="G138" s="145">
        <v>0</v>
      </c>
      <c r="H138" s="126">
        <v>228</v>
      </c>
      <c r="I138" s="126">
        <v>0</v>
      </c>
      <c r="J138" s="145">
        <v>0</v>
      </c>
      <c r="K138" s="126">
        <v>0</v>
      </c>
      <c r="L138" s="126">
        <v>0</v>
      </c>
      <c r="M138" s="126">
        <f t="shared" si="4"/>
        <v>228</v>
      </c>
      <c r="N138" s="126">
        <f t="shared" si="5"/>
        <v>0</v>
      </c>
      <c r="O138" s="190" t="s">
        <v>1274</v>
      </c>
      <c r="P138" s="147"/>
      <c r="Q138" s="192" t="s">
        <v>538</v>
      </c>
    </row>
    <row r="139" spans="1:17" ht="20.25">
      <c r="A139" s="180" t="s">
        <v>1269</v>
      </c>
      <c r="B139" s="209" t="s">
        <v>1272</v>
      </c>
      <c r="C139" s="142" t="s">
        <v>1273</v>
      </c>
      <c r="D139" s="142" t="s">
        <v>157</v>
      </c>
      <c r="E139" s="190">
        <v>40385</v>
      </c>
      <c r="F139" s="126">
        <v>250</v>
      </c>
      <c r="G139" s="145">
        <v>0</v>
      </c>
      <c r="H139" s="126">
        <v>250</v>
      </c>
      <c r="I139" s="126">
        <v>0</v>
      </c>
      <c r="J139" s="145">
        <v>0</v>
      </c>
      <c r="K139" s="126">
        <v>25</v>
      </c>
      <c r="L139" s="126">
        <v>0</v>
      </c>
      <c r="M139" s="126">
        <f t="shared" si="4"/>
        <v>225</v>
      </c>
      <c r="N139" s="126">
        <f t="shared" si="5"/>
        <v>0</v>
      </c>
      <c r="O139" s="190">
        <v>42258</v>
      </c>
      <c r="P139" s="147" t="s">
        <v>531</v>
      </c>
      <c r="Q139" s="192" t="s">
        <v>536</v>
      </c>
    </row>
    <row r="140" spans="1:17" ht="20.25">
      <c r="A140" s="180" t="s">
        <v>1256</v>
      </c>
      <c r="B140" s="209" t="s">
        <v>1257</v>
      </c>
      <c r="C140" s="142" t="s">
        <v>1263</v>
      </c>
      <c r="D140" s="142" t="s">
        <v>191</v>
      </c>
      <c r="E140" s="190">
        <v>40385</v>
      </c>
      <c r="F140" s="126">
        <v>237</v>
      </c>
      <c r="G140" s="145">
        <v>0</v>
      </c>
      <c r="H140" s="126">
        <v>237</v>
      </c>
      <c r="I140" s="126">
        <v>0</v>
      </c>
      <c r="J140" s="145">
        <v>0</v>
      </c>
      <c r="K140" s="126">
        <v>12</v>
      </c>
      <c r="L140" s="126">
        <v>0</v>
      </c>
      <c r="M140" s="126">
        <f t="shared" si="4"/>
        <v>225</v>
      </c>
      <c r="N140" s="126">
        <f t="shared" si="5"/>
        <v>0</v>
      </c>
      <c r="O140" s="190">
        <v>42251</v>
      </c>
      <c r="P140" s="147" t="s">
        <v>105</v>
      </c>
      <c r="Q140" s="192" t="s">
        <v>536</v>
      </c>
    </row>
    <row r="141" spans="1:17" ht="20.25">
      <c r="A141" s="180" t="s">
        <v>1264</v>
      </c>
      <c r="B141" s="209" t="s">
        <v>1257</v>
      </c>
      <c r="C141" s="142" t="s">
        <v>1258</v>
      </c>
      <c r="D141" s="142" t="s">
        <v>206</v>
      </c>
      <c r="E141" s="190">
        <v>40907</v>
      </c>
      <c r="F141" s="126">
        <v>223</v>
      </c>
      <c r="G141" s="145">
        <v>0</v>
      </c>
      <c r="H141" s="126">
        <v>223</v>
      </c>
      <c r="I141" s="126">
        <v>0</v>
      </c>
      <c r="J141" s="145">
        <v>0</v>
      </c>
      <c r="K141" s="126">
        <v>0</v>
      </c>
      <c r="L141" s="126">
        <v>0</v>
      </c>
      <c r="M141" s="126">
        <f t="shared" si="4"/>
        <v>223</v>
      </c>
      <c r="N141" s="126">
        <f t="shared" si="5"/>
        <v>0</v>
      </c>
      <c r="O141" s="190">
        <v>42402</v>
      </c>
      <c r="P141" s="147"/>
      <c r="Q141" s="192" t="s">
        <v>537</v>
      </c>
    </row>
    <row r="142" spans="1:17" ht="20.25">
      <c r="A142" s="180" t="s">
        <v>1264</v>
      </c>
      <c r="B142" s="209" t="s">
        <v>1257</v>
      </c>
      <c r="C142" s="142" t="s">
        <v>1263</v>
      </c>
      <c r="D142" s="142" t="s">
        <v>1222</v>
      </c>
      <c r="E142" s="190">
        <v>40907</v>
      </c>
      <c r="F142" s="126">
        <v>219</v>
      </c>
      <c r="G142" s="145">
        <v>0</v>
      </c>
      <c r="H142" s="126">
        <v>219</v>
      </c>
      <c r="I142" s="126">
        <v>0</v>
      </c>
      <c r="J142" s="145">
        <v>0</v>
      </c>
      <c r="K142" s="126">
        <v>0</v>
      </c>
      <c r="L142" s="126">
        <v>0</v>
      </c>
      <c r="M142" s="126">
        <f t="shared" si="4"/>
        <v>219</v>
      </c>
      <c r="N142" s="126">
        <f t="shared" si="5"/>
        <v>0</v>
      </c>
      <c r="O142" s="190">
        <v>42424</v>
      </c>
      <c r="P142" s="147"/>
      <c r="Q142" s="192" t="s">
        <v>537</v>
      </c>
    </row>
    <row r="143" spans="1:17" ht="20.25">
      <c r="A143" s="180" t="s">
        <v>1268</v>
      </c>
      <c r="B143" s="209" t="s">
        <v>1261</v>
      </c>
      <c r="C143" s="142" t="s">
        <v>1267</v>
      </c>
      <c r="D143" s="142" t="s">
        <v>590</v>
      </c>
      <c r="E143" s="190">
        <v>41754</v>
      </c>
      <c r="F143" s="126">
        <v>219</v>
      </c>
      <c r="G143" s="145">
        <v>0</v>
      </c>
      <c r="H143" s="126">
        <v>219</v>
      </c>
      <c r="I143" s="126">
        <v>0</v>
      </c>
      <c r="J143" s="145">
        <v>0</v>
      </c>
      <c r="K143" s="126">
        <v>0</v>
      </c>
      <c r="L143" s="126">
        <v>0</v>
      </c>
      <c r="M143" s="126">
        <f t="shared" si="4"/>
        <v>219</v>
      </c>
      <c r="N143" s="126">
        <f t="shared" si="5"/>
        <v>0</v>
      </c>
      <c r="O143" s="190">
        <v>42303</v>
      </c>
      <c r="P143" s="147"/>
      <c r="Q143" s="192"/>
    </row>
    <row r="144" spans="1:17" ht="20.25">
      <c r="A144" s="180" t="s">
        <v>1268</v>
      </c>
      <c r="B144" s="209" t="s">
        <v>1261</v>
      </c>
      <c r="C144" s="142" t="s">
        <v>1267</v>
      </c>
      <c r="D144" s="142" t="s">
        <v>1223</v>
      </c>
      <c r="E144" s="190">
        <v>41754</v>
      </c>
      <c r="F144" s="126">
        <v>214</v>
      </c>
      <c r="G144" s="145">
        <v>0</v>
      </c>
      <c r="H144" s="126">
        <v>214</v>
      </c>
      <c r="I144" s="126">
        <v>0</v>
      </c>
      <c r="J144" s="145">
        <v>0</v>
      </c>
      <c r="K144" s="126">
        <v>0</v>
      </c>
      <c r="L144" s="126">
        <v>0</v>
      </c>
      <c r="M144" s="126">
        <f t="shared" si="4"/>
        <v>214</v>
      </c>
      <c r="N144" s="126">
        <f t="shared" si="5"/>
        <v>0</v>
      </c>
      <c r="O144" s="190">
        <v>42180</v>
      </c>
      <c r="P144" s="147"/>
      <c r="Q144" s="192"/>
    </row>
    <row r="145" spans="1:17" ht="20.25">
      <c r="A145" s="180" t="s">
        <v>1256</v>
      </c>
      <c r="B145" s="209" t="s">
        <v>1257</v>
      </c>
      <c r="C145" s="142" t="s">
        <v>1258</v>
      </c>
      <c r="D145" s="142" t="s">
        <v>170</v>
      </c>
      <c r="E145" s="190">
        <v>40385</v>
      </c>
      <c r="F145" s="126">
        <v>231</v>
      </c>
      <c r="G145" s="145">
        <v>0</v>
      </c>
      <c r="H145" s="126">
        <v>231</v>
      </c>
      <c r="I145" s="126">
        <v>0</v>
      </c>
      <c r="J145" s="145">
        <v>0</v>
      </c>
      <c r="K145" s="126">
        <v>24.55</v>
      </c>
      <c r="L145" s="126">
        <v>0</v>
      </c>
      <c r="M145" s="126">
        <f t="shared" si="4"/>
        <v>206.45</v>
      </c>
      <c r="N145" s="126">
        <f t="shared" si="5"/>
        <v>0</v>
      </c>
      <c r="O145" s="190">
        <v>42251</v>
      </c>
      <c r="P145" s="147" t="s">
        <v>105</v>
      </c>
      <c r="Q145" s="192" t="s">
        <v>536</v>
      </c>
    </row>
    <row r="146" spans="1:17" ht="20.25">
      <c r="A146" s="180" t="s">
        <v>1256</v>
      </c>
      <c r="B146" s="209" t="s">
        <v>1261</v>
      </c>
      <c r="C146" s="142" t="s">
        <v>1265</v>
      </c>
      <c r="D146" s="142" t="s">
        <v>1210</v>
      </c>
      <c r="E146" s="190">
        <v>40472</v>
      </c>
      <c r="F146" s="126">
        <v>201</v>
      </c>
      <c r="G146" s="145">
        <v>0</v>
      </c>
      <c r="H146" s="126">
        <v>201</v>
      </c>
      <c r="I146" s="126">
        <v>0</v>
      </c>
      <c r="J146" s="145">
        <v>0</v>
      </c>
      <c r="K146" s="126">
        <v>0</v>
      </c>
      <c r="L146" s="126">
        <v>201</v>
      </c>
      <c r="M146" s="126">
        <f t="shared" si="4"/>
        <v>0</v>
      </c>
      <c r="N146" s="126">
        <f t="shared" si="5"/>
        <v>0</v>
      </c>
      <c r="O146" s="190" t="s">
        <v>1428</v>
      </c>
      <c r="P146" s="147" t="s">
        <v>594</v>
      </c>
      <c r="Q146" s="192"/>
    </row>
    <row r="147" spans="1:17" ht="20.25">
      <c r="A147" s="180" t="s">
        <v>1256</v>
      </c>
      <c r="B147" s="209" t="s">
        <v>1257</v>
      </c>
      <c r="C147" s="142" t="s">
        <v>1263</v>
      </c>
      <c r="D147" s="142" t="s">
        <v>154</v>
      </c>
      <c r="E147" s="190">
        <v>40385</v>
      </c>
      <c r="F147" s="126">
        <v>198</v>
      </c>
      <c r="G147" s="145">
        <v>0</v>
      </c>
      <c r="H147" s="126">
        <v>198</v>
      </c>
      <c r="I147" s="126">
        <v>0</v>
      </c>
      <c r="J147" s="145">
        <v>0</v>
      </c>
      <c r="K147" s="126">
        <v>0</v>
      </c>
      <c r="L147" s="126">
        <v>0</v>
      </c>
      <c r="M147" s="126">
        <f t="shared" si="4"/>
        <v>198</v>
      </c>
      <c r="N147" s="126">
        <f t="shared" si="5"/>
        <v>0</v>
      </c>
      <c r="O147" s="190">
        <v>42360</v>
      </c>
      <c r="P147" s="147" t="s">
        <v>532</v>
      </c>
      <c r="Q147" s="192" t="s">
        <v>536</v>
      </c>
    </row>
    <row r="148" spans="1:17" ht="20.25">
      <c r="A148" s="180" t="s">
        <v>1256</v>
      </c>
      <c r="B148" s="209" t="s">
        <v>1257</v>
      </c>
      <c r="C148" s="142" t="s">
        <v>1263</v>
      </c>
      <c r="D148" s="142" t="s">
        <v>148</v>
      </c>
      <c r="E148" s="190">
        <v>40385</v>
      </c>
      <c r="F148" s="126">
        <v>300</v>
      </c>
      <c r="G148" s="145">
        <v>0</v>
      </c>
      <c r="H148" s="126">
        <v>300</v>
      </c>
      <c r="I148" s="126">
        <v>0</v>
      </c>
      <c r="J148" s="145">
        <v>0</v>
      </c>
      <c r="K148" s="126">
        <v>102</v>
      </c>
      <c r="L148" s="126">
        <v>0</v>
      </c>
      <c r="M148" s="126">
        <f t="shared" si="4"/>
        <v>198</v>
      </c>
      <c r="N148" s="126">
        <f t="shared" si="5"/>
        <v>0</v>
      </c>
      <c r="O148" s="190" t="s">
        <v>1259</v>
      </c>
      <c r="P148" s="147" t="s">
        <v>105</v>
      </c>
      <c r="Q148" s="192" t="s">
        <v>538</v>
      </c>
    </row>
    <row r="149" spans="1:17" ht="20.25">
      <c r="A149" s="180" t="s">
        <v>1256</v>
      </c>
      <c r="B149" s="209" t="s">
        <v>1257</v>
      </c>
      <c r="C149" s="142" t="s">
        <v>1263</v>
      </c>
      <c r="D149" s="142" t="s">
        <v>194</v>
      </c>
      <c r="E149" s="190">
        <v>40385</v>
      </c>
      <c r="F149" s="126">
        <v>300</v>
      </c>
      <c r="G149" s="145">
        <v>0</v>
      </c>
      <c r="H149" s="126">
        <v>300</v>
      </c>
      <c r="I149" s="126">
        <v>0</v>
      </c>
      <c r="J149" s="145">
        <v>0</v>
      </c>
      <c r="K149" s="126">
        <v>102</v>
      </c>
      <c r="L149" s="126">
        <v>0</v>
      </c>
      <c r="M149" s="126">
        <f t="shared" si="4"/>
        <v>198</v>
      </c>
      <c r="N149" s="126">
        <f t="shared" si="5"/>
        <v>0</v>
      </c>
      <c r="O149" s="190" t="s">
        <v>1259</v>
      </c>
      <c r="P149" s="147" t="s">
        <v>105</v>
      </c>
      <c r="Q149" s="192" t="s">
        <v>538</v>
      </c>
    </row>
    <row r="150" spans="1:17" ht="20.25">
      <c r="A150" s="180" t="s">
        <v>1256</v>
      </c>
      <c r="B150" s="209" t="s">
        <v>1257</v>
      </c>
      <c r="C150" s="142" t="s">
        <v>1263</v>
      </c>
      <c r="D150" s="142" t="s">
        <v>161</v>
      </c>
      <c r="E150" s="190">
        <v>40385</v>
      </c>
      <c r="F150" s="126">
        <v>198</v>
      </c>
      <c r="G150" s="145">
        <v>0</v>
      </c>
      <c r="H150" s="126">
        <v>198</v>
      </c>
      <c r="I150" s="126">
        <v>0</v>
      </c>
      <c r="J150" s="145">
        <v>0</v>
      </c>
      <c r="K150" s="126">
        <v>0</v>
      </c>
      <c r="L150" s="126">
        <v>0</v>
      </c>
      <c r="M150" s="126">
        <f t="shared" si="4"/>
        <v>198</v>
      </c>
      <c r="N150" s="126">
        <f t="shared" si="5"/>
        <v>0</v>
      </c>
      <c r="O150" s="190" t="s">
        <v>1259</v>
      </c>
      <c r="P150" s="147" t="s">
        <v>532</v>
      </c>
      <c r="Q150" s="192" t="s">
        <v>538</v>
      </c>
    </row>
    <row r="151" spans="1:17" ht="20.25">
      <c r="A151" s="180" t="s">
        <v>1256</v>
      </c>
      <c r="B151" s="209" t="s">
        <v>1257</v>
      </c>
      <c r="C151" s="142" t="s">
        <v>1263</v>
      </c>
      <c r="D151" s="142" t="s">
        <v>118</v>
      </c>
      <c r="E151" s="190">
        <v>40385</v>
      </c>
      <c r="F151" s="126">
        <v>198</v>
      </c>
      <c r="G151" s="145">
        <v>0</v>
      </c>
      <c r="H151" s="126">
        <v>198</v>
      </c>
      <c r="I151" s="126">
        <v>0</v>
      </c>
      <c r="J151" s="145">
        <v>0</v>
      </c>
      <c r="K151" s="126">
        <v>0</v>
      </c>
      <c r="L151" s="126">
        <v>0</v>
      </c>
      <c r="M151" s="126">
        <f t="shared" si="4"/>
        <v>198</v>
      </c>
      <c r="N151" s="126">
        <f t="shared" si="5"/>
        <v>0</v>
      </c>
      <c r="O151" s="190" t="s">
        <v>1259</v>
      </c>
      <c r="P151" s="147" t="s">
        <v>532</v>
      </c>
      <c r="Q151" s="192" t="s">
        <v>538</v>
      </c>
    </row>
    <row r="152" spans="1:17" ht="20.25">
      <c r="A152" s="180" t="s">
        <v>1256</v>
      </c>
      <c r="B152" s="209" t="s">
        <v>1257</v>
      </c>
      <c r="C152" s="142" t="s">
        <v>1263</v>
      </c>
      <c r="D152" s="142" t="s">
        <v>89</v>
      </c>
      <c r="E152" s="190">
        <v>40385</v>
      </c>
      <c r="F152" s="126">
        <v>198</v>
      </c>
      <c r="G152" s="145">
        <v>0</v>
      </c>
      <c r="H152" s="126">
        <v>198</v>
      </c>
      <c r="I152" s="126">
        <v>0</v>
      </c>
      <c r="J152" s="145">
        <v>0</v>
      </c>
      <c r="K152" s="126">
        <v>0</v>
      </c>
      <c r="L152" s="126">
        <v>0</v>
      </c>
      <c r="M152" s="126">
        <f t="shared" si="4"/>
        <v>198</v>
      </c>
      <c r="N152" s="126">
        <f t="shared" si="5"/>
        <v>0</v>
      </c>
      <c r="O152" s="190" t="s">
        <v>1259</v>
      </c>
      <c r="P152" s="147" t="s">
        <v>119</v>
      </c>
      <c r="Q152" s="192" t="s">
        <v>538</v>
      </c>
    </row>
    <row r="153" spans="1:17" ht="20.25">
      <c r="A153" s="180" t="s">
        <v>1256</v>
      </c>
      <c r="B153" s="209" t="s">
        <v>1257</v>
      </c>
      <c r="C153" s="142" t="s">
        <v>1263</v>
      </c>
      <c r="D153" s="142" t="s">
        <v>82</v>
      </c>
      <c r="E153" s="190">
        <v>40385</v>
      </c>
      <c r="F153" s="126">
        <v>198</v>
      </c>
      <c r="G153" s="145">
        <v>0</v>
      </c>
      <c r="H153" s="126">
        <v>198</v>
      </c>
      <c r="I153" s="126">
        <v>0</v>
      </c>
      <c r="J153" s="145">
        <v>0</v>
      </c>
      <c r="K153" s="126">
        <v>0</v>
      </c>
      <c r="L153" s="126">
        <v>11.10866</v>
      </c>
      <c r="M153" s="203">
        <f t="shared" si="4"/>
        <v>186.89134000000001</v>
      </c>
      <c r="N153" s="126">
        <f t="shared" si="5"/>
        <v>0</v>
      </c>
      <c r="O153" s="190" t="s">
        <v>1259</v>
      </c>
      <c r="P153" s="147" t="s">
        <v>119</v>
      </c>
      <c r="Q153" s="192" t="s">
        <v>538</v>
      </c>
    </row>
    <row r="154" spans="1:17" ht="20.25">
      <c r="A154" s="180" t="s">
        <v>1256</v>
      </c>
      <c r="B154" s="209" t="s">
        <v>1257</v>
      </c>
      <c r="C154" s="142" t="s">
        <v>1258</v>
      </c>
      <c r="D154" s="142" t="s">
        <v>70</v>
      </c>
      <c r="E154" s="190">
        <v>40385</v>
      </c>
      <c r="F154" s="126">
        <v>198</v>
      </c>
      <c r="G154" s="145">
        <v>0</v>
      </c>
      <c r="H154" s="126">
        <v>198</v>
      </c>
      <c r="I154" s="126">
        <v>0</v>
      </c>
      <c r="J154" s="145">
        <v>0</v>
      </c>
      <c r="K154" s="126">
        <v>0</v>
      </c>
      <c r="L154" s="126">
        <v>0</v>
      </c>
      <c r="M154" s="126">
        <f t="shared" si="4"/>
        <v>198</v>
      </c>
      <c r="N154" s="126">
        <f t="shared" si="5"/>
        <v>0</v>
      </c>
      <c r="O154" s="190">
        <v>42312</v>
      </c>
      <c r="P154" s="147" t="s">
        <v>119</v>
      </c>
      <c r="Q154" s="192" t="s">
        <v>536</v>
      </c>
    </row>
    <row r="155" spans="1:17" ht="20.25">
      <c r="A155" s="180" t="s">
        <v>1264</v>
      </c>
      <c r="B155" s="209" t="s">
        <v>1257</v>
      </c>
      <c r="C155" s="142" t="s">
        <v>1263</v>
      </c>
      <c r="D155" s="142" t="s">
        <v>84</v>
      </c>
      <c r="E155" s="190">
        <v>40907</v>
      </c>
      <c r="F155" s="126">
        <v>198</v>
      </c>
      <c r="G155" s="145">
        <v>0</v>
      </c>
      <c r="H155" s="126">
        <v>198</v>
      </c>
      <c r="I155" s="126">
        <v>0</v>
      </c>
      <c r="J155" s="145">
        <v>0</v>
      </c>
      <c r="K155" s="126">
        <v>0</v>
      </c>
      <c r="L155" s="126">
        <v>0</v>
      </c>
      <c r="M155" s="126">
        <f t="shared" si="4"/>
        <v>198</v>
      </c>
      <c r="N155" s="126">
        <f t="shared" si="5"/>
        <v>0</v>
      </c>
      <c r="O155" s="190">
        <v>43144</v>
      </c>
      <c r="P155" s="147"/>
      <c r="Q155" s="192" t="s">
        <v>537</v>
      </c>
    </row>
    <row r="156" spans="1:17" ht="20.25">
      <c r="A156" s="180" t="s">
        <v>1268</v>
      </c>
      <c r="B156" s="209" t="s">
        <v>1261</v>
      </c>
      <c r="C156" s="142" t="s">
        <v>1267</v>
      </c>
      <c r="D156" s="142" t="s">
        <v>1224</v>
      </c>
      <c r="E156" s="190">
        <v>41754</v>
      </c>
      <c r="F156" s="126">
        <v>198</v>
      </c>
      <c r="G156" s="145">
        <v>0</v>
      </c>
      <c r="H156" s="126">
        <v>198</v>
      </c>
      <c r="I156" s="126">
        <v>0</v>
      </c>
      <c r="J156" s="145">
        <v>0</v>
      </c>
      <c r="K156" s="126">
        <v>0</v>
      </c>
      <c r="L156" s="126">
        <v>0</v>
      </c>
      <c r="M156" s="126">
        <f t="shared" si="4"/>
        <v>198</v>
      </c>
      <c r="N156" s="126">
        <f t="shared" si="5"/>
        <v>0</v>
      </c>
      <c r="O156" s="190">
        <v>42175</v>
      </c>
      <c r="P156" s="147"/>
      <c r="Q156" s="192"/>
    </row>
    <row r="157" spans="1:17" ht="20.25">
      <c r="A157" s="180" t="s">
        <v>1256</v>
      </c>
      <c r="B157" s="209" t="s">
        <v>1257</v>
      </c>
      <c r="C157" s="142" t="s">
        <v>1263</v>
      </c>
      <c r="D157" s="142" t="s">
        <v>190</v>
      </c>
      <c r="E157" s="190">
        <v>40385</v>
      </c>
      <c r="F157" s="126">
        <v>205</v>
      </c>
      <c r="G157" s="145">
        <v>0</v>
      </c>
      <c r="H157" s="126">
        <v>205</v>
      </c>
      <c r="I157" s="126">
        <v>0</v>
      </c>
      <c r="J157" s="145">
        <v>0</v>
      </c>
      <c r="K157" s="126">
        <v>18.7</v>
      </c>
      <c r="L157" s="126">
        <v>0</v>
      </c>
      <c r="M157" s="126">
        <f t="shared" si="4"/>
        <v>186.3</v>
      </c>
      <c r="N157" s="126">
        <f t="shared" si="5"/>
        <v>0</v>
      </c>
      <c r="O157" s="190">
        <v>42321</v>
      </c>
      <c r="P157" s="147" t="s">
        <v>105</v>
      </c>
      <c r="Q157" s="192" t="s">
        <v>536</v>
      </c>
    </row>
    <row r="158" spans="1:17" ht="20.25">
      <c r="A158" s="180" t="s">
        <v>1256</v>
      </c>
      <c r="B158" s="209" t="s">
        <v>1257</v>
      </c>
      <c r="C158" s="142" t="s">
        <v>1263</v>
      </c>
      <c r="D158" s="142" t="s">
        <v>114</v>
      </c>
      <c r="E158" s="190">
        <v>40385</v>
      </c>
      <c r="F158" s="126">
        <v>191</v>
      </c>
      <c r="G158" s="145">
        <v>0</v>
      </c>
      <c r="H158" s="126">
        <v>191</v>
      </c>
      <c r="I158" s="126">
        <v>0</v>
      </c>
      <c r="J158" s="145">
        <v>0</v>
      </c>
      <c r="K158" s="126">
        <v>0</v>
      </c>
      <c r="L158" s="126">
        <v>0</v>
      </c>
      <c r="M158" s="126">
        <f t="shared" si="4"/>
        <v>191</v>
      </c>
      <c r="N158" s="126">
        <f t="shared" si="5"/>
        <v>0</v>
      </c>
      <c r="O158" s="190" t="s">
        <v>1259</v>
      </c>
      <c r="P158" s="147" t="s">
        <v>532</v>
      </c>
      <c r="Q158" s="192" t="s">
        <v>538</v>
      </c>
    </row>
    <row r="159" spans="1:17" ht="20.25">
      <c r="A159" s="180" t="s">
        <v>1256</v>
      </c>
      <c r="B159" s="209" t="s">
        <v>1257</v>
      </c>
      <c r="C159" s="142" t="s">
        <v>1258</v>
      </c>
      <c r="D159" s="142" t="s">
        <v>173</v>
      </c>
      <c r="E159" s="190">
        <v>40385</v>
      </c>
      <c r="F159" s="126">
        <v>200</v>
      </c>
      <c r="G159" s="145">
        <v>0</v>
      </c>
      <c r="H159" s="126">
        <v>200</v>
      </c>
      <c r="I159" s="126">
        <v>0</v>
      </c>
      <c r="J159" s="145">
        <v>0</v>
      </c>
      <c r="K159" s="126">
        <v>10</v>
      </c>
      <c r="L159" s="126">
        <v>0</v>
      </c>
      <c r="M159" s="126">
        <f t="shared" si="4"/>
        <v>190</v>
      </c>
      <c r="N159" s="126">
        <f t="shared" si="5"/>
        <v>0</v>
      </c>
      <c r="O159" s="190">
        <v>42293</v>
      </c>
      <c r="P159" s="147" t="s">
        <v>105</v>
      </c>
      <c r="Q159" s="192" t="s">
        <v>536</v>
      </c>
    </row>
    <row r="160" spans="1:17" ht="20.25">
      <c r="A160" s="180" t="s">
        <v>1256</v>
      </c>
      <c r="B160" s="209" t="s">
        <v>1257</v>
      </c>
      <c r="C160" s="142" t="s">
        <v>1263</v>
      </c>
      <c r="D160" s="142" t="s">
        <v>99</v>
      </c>
      <c r="E160" s="190">
        <v>40385</v>
      </c>
      <c r="F160" s="126">
        <v>200</v>
      </c>
      <c r="G160" s="145">
        <v>0</v>
      </c>
      <c r="H160" s="126">
        <v>200</v>
      </c>
      <c r="I160" s="126">
        <v>0</v>
      </c>
      <c r="J160" s="145">
        <v>0</v>
      </c>
      <c r="K160" s="126">
        <v>10</v>
      </c>
      <c r="L160" s="126">
        <v>0</v>
      </c>
      <c r="M160" s="126">
        <f t="shared" si="4"/>
        <v>190</v>
      </c>
      <c r="N160" s="126">
        <f t="shared" si="5"/>
        <v>0</v>
      </c>
      <c r="O160" s="190">
        <v>42300</v>
      </c>
      <c r="P160" s="147" t="s">
        <v>105</v>
      </c>
      <c r="Q160" s="192" t="s">
        <v>536</v>
      </c>
    </row>
    <row r="161" spans="1:17" ht="20.25">
      <c r="A161" s="180" t="s">
        <v>1256</v>
      </c>
      <c r="B161" s="209" t="s">
        <v>1257</v>
      </c>
      <c r="C161" s="142" t="s">
        <v>1263</v>
      </c>
      <c r="D161" s="142" t="s">
        <v>91</v>
      </c>
      <c r="E161" s="190">
        <v>40385</v>
      </c>
      <c r="F161" s="126">
        <v>300</v>
      </c>
      <c r="G161" s="145">
        <v>0</v>
      </c>
      <c r="H161" s="126">
        <v>300</v>
      </c>
      <c r="I161" s="126">
        <v>0</v>
      </c>
      <c r="J161" s="145">
        <v>0</v>
      </c>
      <c r="K161" s="126">
        <v>111.9</v>
      </c>
      <c r="L161" s="126">
        <v>0</v>
      </c>
      <c r="M161" s="126">
        <f t="shared" si="4"/>
        <v>188.1</v>
      </c>
      <c r="N161" s="126">
        <f t="shared" si="5"/>
        <v>0</v>
      </c>
      <c r="O161" s="190">
        <v>42258</v>
      </c>
      <c r="P161" s="147" t="s">
        <v>105</v>
      </c>
      <c r="Q161" s="192" t="s">
        <v>536</v>
      </c>
    </row>
    <row r="162" spans="1:17" ht="20.25">
      <c r="A162" s="180" t="s">
        <v>1256</v>
      </c>
      <c r="B162" s="209" t="s">
        <v>1257</v>
      </c>
      <c r="C162" s="142" t="s">
        <v>1263</v>
      </c>
      <c r="D162" s="142" t="s">
        <v>66</v>
      </c>
      <c r="E162" s="190">
        <v>40385</v>
      </c>
      <c r="F162" s="126">
        <v>198</v>
      </c>
      <c r="G162" s="145">
        <v>0</v>
      </c>
      <c r="H162" s="126">
        <v>198</v>
      </c>
      <c r="I162" s="126">
        <v>0</v>
      </c>
      <c r="J162" s="145">
        <v>0</v>
      </c>
      <c r="K162" s="126">
        <v>10</v>
      </c>
      <c r="L162" s="126">
        <v>0</v>
      </c>
      <c r="M162" s="126">
        <f t="shared" si="4"/>
        <v>188</v>
      </c>
      <c r="N162" s="126">
        <f t="shared" si="5"/>
        <v>0</v>
      </c>
      <c r="O162" s="190">
        <v>42332</v>
      </c>
      <c r="P162" s="147" t="s">
        <v>119</v>
      </c>
      <c r="Q162" s="192" t="s">
        <v>536</v>
      </c>
    </row>
    <row r="163" spans="1:17" ht="20.25">
      <c r="A163" s="180" t="s">
        <v>1256</v>
      </c>
      <c r="B163" s="209" t="s">
        <v>1257</v>
      </c>
      <c r="C163" s="142" t="s">
        <v>1263</v>
      </c>
      <c r="D163" s="142" t="s">
        <v>75</v>
      </c>
      <c r="E163" s="190">
        <v>40385</v>
      </c>
      <c r="F163" s="126">
        <v>198</v>
      </c>
      <c r="G163" s="145">
        <v>0</v>
      </c>
      <c r="H163" s="126">
        <v>198</v>
      </c>
      <c r="I163" s="126">
        <v>0</v>
      </c>
      <c r="J163" s="145">
        <v>0</v>
      </c>
      <c r="K163" s="126">
        <v>198</v>
      </c>
      <c r="L163" s="126">
        <v>0</v>
      </c>
      <c r="M163" s="126">
        <f t="shared" si="4"/>
        <v>0</v>
      </c>
      <c r="N163" s="126">
        <f t="shared" si="5"/>
        <v>0</v>
      </c>
      <c r="O163" s="190">
        <v>42712</v>
      </c>
      <c r="P163" s="147" t="s">
        <v>119</v>
      </c>
      <c r="Q163" s="192" t="s">
        <v>536</v>
      </c>
    </row>
    <row r="164" spans="1:17" ht="20.25">
      <c r="A164" s="180" t="s">
        <v>1256</v>
      </c>
      <c r="B164" s="209" t="s">
        <v>1257</v>
      </c>
      <c r="C164" s="142" t="s">
        <v>1263</v>
      </c>
      <c r="D164" s="142" t="s">
        <v>27</v>
      </c>
      <c r="E164" s="190">
        <v>40385</v>
      </c>
      <c r="F164" s="126">
        <v>198</v>
      </c>
      <c r="G164" s="145">
        <v>0</v>
      </c>
      <c r="H164" s="126">
        <v>198</v>
      </c>
      <c r="I164" s="126">
        <v>0</v>
      </c>
      <c r="J164" s="145">
        <v>0</v>
      </c>
      <c r="K164" s="126">
        <v>10</v>
      </c>
      <c r="L164" s="126">
        <v>0</v>
      </c>
      <c r="M164" s="126">
        <f t="shared" si="4"/>
        <v>188</v>
      </c>
      <c r="N164" s="126">
        <f t="shared" si="5"/>
        <v>0</v>
      </c>
      <c r="O164" s="190">
        <v>42354</v>
      </c>
      <c r="P164" s="147" t="s">
        <v>119</v>
      </c>
      <c r="Q164" s="192" t="s">
        <v>536</v>
      </c>
    </row>
    <row r="165" spans="1:17" ht="20.25">
      <c r="A165" s="180" t="s">
        <v>1256</v>
      </c>
      <c r="B165" s="209" t="s">
        <v>1257</v>
      </c>
      <c r="C165" s="142" t="s">
        <v>1263</v>
      </c>
      <c r="D165" s="142" t="s">
        <v>149</v>
      </c>
      <c r="E165" s="190">
        <v>40385</v>
      </c>
      <c r="F165" s="126">
        <v>198</v>
      </c>
      <c r="G165" s="145">
        <v>0</v>
      </c>
      <c r="H165" s="126">
        <v>198</v>
      </c>
      <c r="I165" s="126">
        <v>0</v>
      </c>
      <c r="J165" s="145">
        <v>0</v>
      </c>
      <c r="K165" s="126">
        <v>10</v>
      </c>
      <c r="L165" s="126">
        <v>0</v>
      </c>
      <c r="M165" s="126">
        <f t="shared" si="4"/>
        <v>188</v>
      </c>
      <c r="N165" s="126">
        <f t="shared" si="5"/>
        <v>0</v>
      </c>
      <c r="O165" s="190">
        <v>42356</v>
      </c>
      <c r="P165" s="147" t="s">
        <v>532</v>
      </c>
      <c r="Q165" s="192" t="s">
        <v>536</v>
      </c>
    </row>
    <row r="166" spans="1:17" ht="20.25">
      <c r="A166" s="180" t="s">
        <v>1256</v>
      </c>
      <c r="B166" s="209" t="s">
        <v>1257</v>
      </c>
      <c r="C166" s="142" t="s">
        <v>1263</v>
      </c>
      <c r="D166" s="142" t="s">
        <v>540</v>
      </c>
      <c r="E166" s="190">
        <v>40385</v>
      </c>
      <c r="F166" s="126">
        <v>198</v>
      </c>
      <c r="G166" s="145">
        <v>0</v>
      </c>
      <c r="H166" s="126">
        <v>198</v>
      </c>
      <c r="I166" s="126">
        <v>0</v>
      </c>
      <c r="J166" s="145">
        <v>0</v>
      </c>
      <c r="K166" s="126">
        <v>10</v>
      </c>
      <c r="L166" s="126">
        <v>0</v>
      </c>
      <c r="M166" s="126">
        <f t="shared" si="4"/>
        <v>188</v>
      </c>
      <c r="N166" s="126">
        <f t="shared" si="5"/>
        <v>0</v>
      </c>
      <c r="O166" s="190">
        <v>42357</v>
      </c>
      <c r="P166" s="147" t="s">
        <v>532</v>
      </c>
      <c r="Q166" s="192" t="s">
        <v>536</v>
      </c>
    </row>
    <row r="167" spans="1:17" ht="20.25">
      <c r="A167" s="180" t="s">
        <v>1256</v>
      </c>
      <c r="B167" s="209" t="s">
        <v>1257</v>
      </c>
      <c r="C167" s="142" t="s">
        <v>1263</v>
      </c>
      <c r="D167" s="142" t="s">
        <v>132</v>
      </c>
      <c r="E167" s="190">
        <v>40385</v>
      </c>
      <c r="F167" s="126">
        <v>198</v>
      </c>
      <c r="G167" s="145">
        <v>0</v>
      </c>
      <c r="H167" s="126">
        <v>198</v>
      </c>
      <c r="I167" s="126">
        <v>0</v>
      </c>
      <c r="J167" s="145">
        <v>0</v>
      </c>
      <c r="K167" s="126">
        <v>10</v>
      </c>
      <c r="L167" s="126">
        <v>0</v>
      </c>
      <c r="M167" s="126">
        <f t="shared" si="4"/>
        <v>188</v>
      </c>
      <c r="N167" s="126">
        <f t="shared" si="5"/>
        <v>0</v>
      </c>
      <c r="O167" s="190">
        <v>42326</v>
      </c>
      <c r="P167" s="147" t="s">
        <v>532</v>
      </c>
      <c r="Q167" s="192" t="s">
        <v>536</v>
      </c>
    </row>
    <row r="168" spans="1:17" ht="20.25">
      <c r="A168" s="180" t="s">
        <v>1256</v>
      </c>
      <c r="B168" s="209" t="s">
        <v>1257</v>
      </c>
      <c r="C168" s="142" t="s">
        <v>1263</v>
      </c>
      <c r="D168" s="142" t="s">
        <v>595</v>
      </c>
      <c r="E168" s="190">
        <v>40385</v>
      </c>
      <c r="F168" s="126">
        <v>197</v>
      </c>
      <c r="G168" s="145">
        <v>0</v>
      </c>
      <c r="H168" s="126">
        <v>197</v>
      </c>
      <c r="I168" s="126">
        <v>0</v>
      </c>
      <c r="J168" s="145">
        <v>0</v>
      </c>
      <c r="K168" s="126">
        <v>10</v>
      </c>
      <c r="L168" s="126">
        <v>0</v>
      </c>
      <c r="M168" s="126">
        <f t="shared" si="4"/>
        <v>187</v>
      </c>
      <c r="N168" s="126">
        <f t="shared" si="5"/>
        <v>0</v>
      </c>
      <c r="O168" s="190">
        <v>42030</v>
      </c>
      <c r="P168" s="147" t="s">
        <v>119</v>
      </c>
      <c r="Q168" s="192" t="s">
        <v>537</v>
      </c>
    </row>
    <row r="169" spans="1:17" ht="20.25">
      <c r="A169" s="180" t="s">
        <v>1264</v>
      </c>
      <c r="B169" s="209" t="s">
        <v>1257</v>
      </c>
      <c r="C169" s="142" t="s">
        <v>1263</v>
      </c>
      <c r="D169" s="142" t="s">
        <v>540</v>
      </c>
      <c r="E169" s="190">
        <v>40907</v>
      </c>
      <c r="F169" s="126">
        <v>185</v>
      </c>
      <c r="G169" s="145">
        <v>0</v>
      </c>
      <c r="H169" s="126">
        <v>185</v>
      </c>
      <c r="I169" s="126">
        <v>0</v>
      </c>
      <c r="J169" s="145">
        <v>0</v>
      </c>
      <c r="K169" s="126">
        <v>0</v>
      </c>
      <c r="L169" s="126">
        <v>0</v>
      </c>
      <c r="M169" s="126">
        <f t="shared" si="4"/>
        <v>185</v>
      </c>
      <c r="N169" s="126">
        <f t="shared" si="5"/>
        <v>0</v>
      </c>
      <c r="O169" s="190">
        <v>42398</v>
      </c>
      <c r="P169" s="147"/>
      <c r="Q169" s="192" t="s">
        <v>537</v>
      </c>
    </row>
    <row r="170" spans="1:17" ht="20.25">
      <c r="A170" s="180" t="s">
        <v>1256</v>
      </c>
      <c r="B170" s="209" t="s">
        <v>1257</v>
      </c>
      <c r="C170" s="142" t="s">
        <v>1263</v>
      </c>
      <c r="D170" s="142" t="s">
        <v>1225</v>
      </c>
      <c r="E170" s="190">
        <v>40385</v>
      </c>
      <c r="F170" s="126">
        <v>204</v>
      </c>
      <c r="G170" s="145">
        <v>0</v>
      </c>
      <c r="H170" s="126">
        <v>204</v>
      </c>
      <c r="I170" s="126">
        <v>0</v>
      </c>
      <c r="J170" s="145">
        <v>0</v>
      </c>
      <c r="K170" s="126">
        <v>20.65</v>
      </c>
      <c r="L170" s="126">
        <v>0</v>
      </c>
      <c r="M170" s="126">
        <f t="shared" si="4"/>
        <v>183.35</v>
      </c>
      <c r="N170" s="126">
        <f t="shared" si="5"/>
        <v>0</v>
      </c>
      <c r="O170" s="190">
        <v>42285</v>
      </c>
      <c r="P170" s="147" t="s">
        <v>105</v>
      </c>
      <c r="Q170" s="192" t="s">
        <v>536</v>
      </c>
    </row>
    <row r="171" spans="1:17" ht="20.25">
      <c r="A171" s="180" t="s">
        <v>1264</v>
      </c>
      <c r="B171" s="209" t="s">
        <v>1257</v>
      </c>
      <c r="C171" s="142" t="s">
        <v>1263</v>
      </c>
      <c r="D171" s="142" t="s">
        <v>75</v>
      </c>
      <c r="E171" s="190">
        <v>40907</v>
      </c>
      <c r="F171" s="126">
        <v>177</v>
      </c>
      <c r="G171" s="145">
        <v>0</v>
      </c>
      <c r="H171" s="126">
        <v>177</v>
      </c>
      <c r="I171" s="126">
        <v>0</v>
      </c>
      <c r="J171" s="145">
        <v>0</v>
      </c>
      <c r="K171" s="126">
        <v>0</v>
      </c>
      <c r="L171" s="126">
        <v>177</v>
      </c>
      <c r="M171" s="126">
        <f t="shared" si="4"/>
        <v>0</v>
      </c>
      <c r="N171" s="126">
        <f t="shared" si="5"/>
        <v>0</v>
      </c>
      <c r="O171" s="190">
        <v>42802</v>
      </c>
      <c r="P171" s="147"/>
      <c r="Q171" s="192" t="s">
        <v>537</v>
      </c>
    </row>
    <row r="172" spans="1:17" ht="20.25">
      <c r="A172" s="180" t="s">
        <v>1256</v>
      </c>
      <c r="B172" s="209" t="s">
        <v>1261</v>
      </c>
      <c r="C172" s="142" t="s">
        <v>1267</v>
      </c>
      <c r="D172" s="142" t="s">
        <v>1280</v>
      </c>
      <c r="E172" s="190">
        <v>40472</v>
      </c>
      <c r="F172" s="126">
        <v>175</v>
      </c>
      <c r="G172" s="145">
        <v>0</v>
      </c>
      <c r="H172" s="126">
        <v>175</v>
      </c>
      <c r="I172" s="126">
        <v>0</v>
      </c>
      <c r="J172" s="145">
        <v>0</v>
      </c>
      <c r="K172" s="126">
        <v>0</v>
      </c>
      <c r="L172" s="126">
        <v>0</v>
      </c>
      <c r="M172" s="126">
        <f t="shared" si="4"/>
        <v>175</v>
      </c>
      <c r="N172" s="126">
        <f t="shared" si="5"/>
        <v>0</v>
      </c>
      <c r="O172" s="190">
        <v>44154</v>
      </c>
      <c r="P172" s="147" t="s">
        <v>119</v>
      </c>
      <c r="Q172" s="192" t="s">
        <v>1432</v>
      </c>
    </row>
    <row r="173" spans="1:17" ht="20.25">
      <c r="A173" s="180" t="s">
        <v>1260</v>
      </c>
      <c r="B173" s="209" t="s">
        <v>1261</v>
      </c>
      <c r="C173" s="142" t="s">
        <v>1266</v>
      </c>
      <c r="D173" s="142" t="s">
        <v>1201</v>
      </c>
      <c r="E173" s="190">
        <v>41444</v>
      </c>
      <c r="F173" s="126">
        <v>297</v>
      </c>
      <c r="G173" s="145">
        <v>0</v>
      </c>
      <c r="H173" s="126">
        <v>250</v>
      </c>
      <c r="I173" s="126">
        <v>0</v>
      </c>
      <c r="J173" s="145">
        <v>0</v>
      </c>
      <c r="K173" s="126">
        <v>75</v>
      </c>
      <c r="L173" s="126">
        <v>0</v>
      </c>
      <c r="M173" s="126">
        <f t="shared" si="4"/>
        <v>175</v>
      </c>
      <c r="N173" s="126">
        <f t="shared" si="5"/>
        <v>47</v>
      </c>
      <c r="O173" s="190">
        <v>42201</v>
      </c>
      <c r="P173" s="147"/>
      <c r="Q173" s="192" t="s">
        <v>573</v>
      </c>
    </row>
    <row r="174" spans="1:17" ht="20.25">
      <c r="A174" s="180" t="s">
        <v>1264</v>
      </c>
      <c r="B174" s="209" t="s">
        <v>1257</v>
      </c>
      <c r="C174" s="142" t="s">
        <v>1263</v>
      </c>
      <c r="D174" s="142" t="s">
        <v>83</v>
      </c>
      <c r="E174" s="190">
        <v>40907</v>
      </c>
      <c r="F174" s="126">
        <v>172</v>
      </c>
      <c r="G174" s="145">
        <v>0</v>
      </c>
      <c r="H174" s="126">
        <v>172</v>
      </c>
      <c r="I174" s="126">
        <v>0</v>
      </c>
      <c r="J174" s="145">
        <v>0</v>
      </c>
      <c r="K174" s="126">
        <v>0</v>
      </c>
      <c r="L174" s="126">
        <v>0</v>
      </c>
      <c r="M174" s="126">
        <f t="shared" si="4"/>
        <v>172</v>
      </c>
      <c r="N174" s="126">
        <f t="shared" si="5"/>
        <v>0</v>
      </c>
      <c r="O174" s="190">
        <v>42422</v>
      </c>
      <c r="P174" s="147"/>
      <c r="Q174" s="192" t="s">
        <v>537</v>
      </c>
    </row>
    <row r="175" spans="1:17" ht="20.25">
      <c r="A175" s="180" t="s">
        <v>1260</v>
      </c>
      <c r="B175" s="209" t="s">
        <v>1261</v>
      </c>
      <c r="C175" s="142" t="s">
        <v>1262</v>
      </c>
      <c r="D175" s="142" t="s">
        <v>1135</v>
      </c>
      <c r="E175" s="190">
        <v>41395</v>
      </c>
      <c r="F175" s="126">
        <v>239</v>
      </c>
      <c r="G175" s="145">
        <v>0</v>
      </c>
      <c r="H175" s="126">
        <v>239</v>
      </c>
      <c r="I175" s="126">
        <v>0</v>
      </c>
      <c r="J175" s="145">
        <v>0</v>
      </c>
      <c r="K175" s="126">
        <v>71.7</v>
      </c>
      <c r="L175" s="126">
        <v>0</v>
      </c>
      <c r="M175" s="126">
        <f t="shared" si="4"/>
        <v>167.3</v>
      </c>
      <c r="N175" s="126">
        <f t="shared" si="5"/>
        <v>0</v>
      </c>
      <c r="O175" s="190">
        <v>42341</v>
      </c>
      <c r="P175" s="147"/>
      <c r="Q175" s="192" t="s">
        <v>557</v>
      </c>
    </row>
    <row r="176" spans="1:17" ht="20.25">
      <c r="A176" s="180" t="s">
        <v>1268</v>
      </c>
      <c r="B176" s="209" t="s">
        <v>1261</v>
      </c>
      <c r="C176" s="142" t="s">
        <v>1267</v>
      </c>
      <c r="D176" s="142" t="s">
        <v>583</v>
      </c>
      <c r="E176" s="190">
        <v>41754</v>
      </c>
      <c r="F176" s="126">
        <v>166</v>
      </c>
      <c r="G176" s="145">
        <v>0</v>
      </c>
      <c r="H176" s="126">
        <v>166</v>
      </c>
      <c r="I176" s="126">
        <v>0</v>
      </c>
      <c r="J176" s="145">
        <v>0</v>
      </c>
      <c r="K176" s="126">
        <v>0</v>
      </c>
      <c r="L176" s="126">
        <v>0</v>
      </c>
      <c r="M176" s="126">
        <f t="shared" si="4"/>
        <v>166</v>
      </c>
      <c r="N176" s="126">
        <f t="shared" si="5"/>
        <v>0</v>
      </c>
      <c r="O176" s="190">
        <v>42172</v>
      </c>
      <c r="P176" s="147"/>
      <c r="Q176" s="192"/>
    </row>
    <row r="177" spans="1:17" ht="20.25">
      <c r="A177" s="180" t="s">
        <v>1256</v>
      </c>
      <c r="B177" s="209" t="s">
        <v>1257</v>
      </c>
      <c r="C177" s="142" t="s">
        <v>1258</v>
      </c>
      <c r="D177" s="142" t="s">
        <v>81</v>
      </c>
      <c r="E177" s="190">
        <v>40385</v>
      </c>
      <c r="F177" s="126">
        <v>174</v>
      </c>
      <c r="G177" s="145">
        <v>0</v>
      </c>
      <c r="H177" s="126">
        <v>174</v>
      </c>
      <c r="I177" s="126">
        <v>0</v>
      </c>
      <c r="J177" s="145">
        <v>0</v>
      </c>
      <c r="K177" s="126">
        <v>9</v>
      </c>
      <c r="L177" s="126">
        <v>0</v>
      </c>
      <c r="M177" s="126">
        <f t="shared" si="4"/>
        <v>165</v>
      </c>
      <c r="N177" s="126">
        <f t="shared" si="5"/>
        <v>0</v>
      </c>
      <c r="O177" s="190">
        <v>42354</v>
      </c>
      <c r="P177" s="147" t="s">
        <v>119</v>
      </c>
      <c r="Q177" s="192" t="s">
        <v>536</v>
      </c>
    </row>
    <row r="178" spans="1:17" ht="20.25">
      <c r="A178" s="180" t="s">
        <v>1256</v>
      </c>
      <c r="B178" s="209" t="s">
        <v>1257</v>
      </c>
      <c r="C178" s="142" t="s">
        <v>1258</v>
      </c>
      <c r="D178" s="142" t="s">
        <v>138</v>
      </c>
      <c r="E178" s="190">
        <v>40385</v>
      </c>
      <c r="F178" s="126">
        <v>180</v>
      </c>
      <c r="G178" s="145">
        <v>0</v>
      </c>
      <c r="H178" s="126">
        <v>180</v>
      </c>
      <c r="I178" s="126">
        <v>0</v>
      </c>
      <c r="J178" s="145">
        <v>0</v>
      </c>
      <c r="K178" s="126">
        <v>15</v>
      </c>
      <c r="L178" s="126">
        <v>0</v>
      </c>
      <c r="M178" s="126">
        <f t="shared" si="4"/>
        <v>165</v>
      </c>
      <c r="N178" s="126">
        <f t="shared" si="5"/>
        <v>0</v>
      </c>
      <c r="O178" s="190" t="s">
        <v>1259</v>
      </c>
      <c r="P178" s="147" t="s">
        <v>532</v>
      </c>
      <c r="Q178" s="192" t="s">
        <v>538</v>
      </c>
    </row>
    <row r="179" spans="1:17" ht="20.25">
      <c r="A179" s="180" t="s">
        <v>1264</v>
      </c>
      <c r="B179" s="209" t="s">
        <v>1257</v>
      </c>
      <c r="C179" s="142" t="s">
        <v>1263</v>
      </c>
      <c r="D179" s="142" t="s">
        <v>97</v>
      </c>
      <c r="E179" s="190">
        <v>40907</v>
      </c>
      <c r="F179" s="126">
        <v>163</v>
      </c>
      <c r="G179" s="145">
        <v>0</v>
      </c>
      <c r="H179" s="126">
        <v>163</v>
      </c>
      <c r="I179" s="126">
        <v>0</v>
      </c>
      <c r="J179" s="145">
        <v>0</v>
      </c>
      <c r="K179" s="126">
        <v>0</v>
      </c>
      <c r="L179" s="126">
        <v>0</v>
      </c>
      <c r="M179" s="126">
        <f t="shared" si="4"/>
        <v>163</v>
      </c>
      <c r="N179" s="126">
        <f t="shared" si="5"/>
        <v>0</v>
      </c>
      <c r="O179" s="190">
        <v>43166</v>
      </c>
      <c r="P179" s="147"/>
      <c r="Q179" s="192" t="s">
        <v>537</v>
      </c>
    </row>
    <row r="180" spans="1:17" ht="20.25">
      <c r="A180" s="180" t="s">
        <v>1256</v>
      </c>
      <c r="B180" s="209" t="s">
        <v>1257</v>
      </c>
      <c r="C180" s="142" t="s">
        <v>1263</v>
      </c>
      <c r="D180" s="142" t="s">
        <v>106</v>
      </c>
      <c r="E180" s="190">
        <v>40385</v>
      </c>
      <c r="F180" s="126">
        <v>170</v>
      </c>
      <c r="G180" s="145">
        <v>0</v>
      </c>
      <c r="H180" s="126">
        <v>170</v>
      </c>
      <c r="I180" s="126">
        <v>0</v>
      </c>
      <c r="J180" s="145">
        <v>0</v>
      </c>
      <c r="K180" s="126">
        <v>9</v>
      </c>
      <c r="L180" s="126">
        <v>0</v>
      </c>
      <c r="M180" s="126">
        <f t="shared" si="4"/>
        <v>161</v>
      </c>
      <c r="N180" s="126">
        <f t="shared" si="5"/>
        <v>0</v>
      </c>
      <c r="O180" s="190">
        <v>42362</v>
      </c>
      <c r="P180" s="147" t="s">
        <v>105</v>
      </c>
      <c r="Q180" s="192" t="s">
        <v>536</v>
      </c>
    </row>
    <row r="181" spans="1:17" ht="20.25">
      <c r="A181" s="180" t="s">
        <v>1264</v>
      </c>
      <c r="B181" s="209" t="s">
        <v>1257</v>
      </c>
      <c r="C181" s="142" t="s">
        <v>1258</v>
      </c>
      <c r="D181" s="142" t="s">
        <v>1226</v>
      </c>
      <c r="E181" s="190">
        <v>40907</v>
      </c>
      <c r="F181" s="126">
        <v>161</v>
      </c>
      <c r="G181" s="145">
        <v>0</v>
      </c>
      <c r="H181" s="126">
        <v>161</v>
      </c>
      <c r="I181" s="126">
        <v>0</v>
      </c>
      <c r="J181" s="145">
        <v>0</v>
      </c>
      <c r="K181" s="126">
        <v>0</v>
      </c>
      <c r="L181" s="126">
        <v>0</v>
      </c>
      <c r="M181" s="126">
        <f t="shared" si="4"/>
        <v>161</v>
      </c>
      <c r="N181" s="126">
        <f t="shared" si="5"/>
        <v>0</v>
      </c>
      <c r="O181" s="190">
        <v>42473</v>
      </c>
      <c r="P181" s="147"/>
      <c r="Q181" s="192" t="s">
        <v>537</v>
      </c>
    </row>
    <row r="182" spans="1:17" ht="20.25">
      <c r="A182" s="180" t="s">
        <v>1260</v>
      </c>
      <c r="B182" s="209" t="s">
        <v>1261</v>
      </c>
      <c r="C182" s="142" t="s">
        <v>1262</v>
      </c>
      <c r="D182" s="142" t="s">
        <v>1183</v>
      </c>
      <c r="E182" s="190">
        <v>41395</v>
      </c>
      <c r="F182" s="126">
        <v>226</v>
      </c>
      <c r="G182" s="145">
        <v>0</v>
      </c>
      <c r="H182" s="126">
        <v>226</v>
      </c>
      <c r="I182" s="126">
        <v>0</v>
      </c>
      <c r="J182" s="145">
        <v>0</v>
      </c>
      <c r="K182" s="126">
        <v>67.8</v>
      </c>
      <c r="L182" s="126">
        <v>0</v>
      </c>
      <c r="M182" s="126">
        <f t="shared" si="4"/>
        <v>158.19999999999999</v>
      </c>
      <c r="N182" s="126">
        <f t="shared" si="5"/>
        <v>0</v>
      </c>
      <c r="O182" s="190">
        <v>42334</v>
      </c>
      <c r="P182" s="147"/>
      <c r="Q182" s="192" t="s">
        <v>557</v>
      </c>
    </row>
    <row r="183" spans="1:17" ht="20.25">
      <c r="A183" s="180" t="s">
        <v>1256</v>
      </c>
      <c r="B183" s="209" t="s">
        <v>1261</v>
      </c>
      <c r="C183" s="142" t="s">
        <v>1267</v>
      </c>
      <c r="D183" s="142" t="s">
        <v>217</v>
      </c>
      <c r="E183" s="190">
        <v>40472</v>
      </c>
      <c r="F183" s="126">
        <v>158</v>
      </c>
      <c r="G183" s="145">
        <v>0</v>
      </c>
      <c r="H183" s="126">
        <v>158</v>
      </c>
      <c r="I183" s="126">
        <v>0</v>
      </c>
      <c r="J183" s="145">
        <v>0</v>
      </c>
      <c r="K183" s="126">
        <v>0</v>
      </c>
      <c r="L183" s="126">
        <v>0</v>
      </c>
      <c r="M183" s="126">
        <f t="shared" si="4"/>
        <v>158</v>
      </c>
      <c r="N183" s="126">
        <f t="shared" si="5"/>
        <v>0</v>
      </c>
      <c r="O183" s="190">
        <v>44174</v>
      </c>
      <c r="P183" s="147" t="s">
        <v>119</v>
      </c>
      <c r="Q183" s="192" t="s">
        <v>1432</v>
      </c>
    </row>
    <row r="184" spans="1:17" ht="20.25">
      <c r="A184" s="180" t="s">
        <v>1256</v>
      </c>
      <c r="B184" s="209" t="s">
        <v>1257</v>
      </c>
      <c r="C184" s="142" t="s">
        <v>1263</v>
      </c>
      <c r="D184" s="142" t="s">
        <v>186</v>
      </c>
      <c r="E184" s="190">
        <v>40385</v>
      </c>
      <c r="F184" s="126">
        <v>158</v>
      </c>
      <c r="G184" s="145">
        <v>0</v>
      </c>
      <c r="H184" s="126">
        <v>158</v>
      </c>
      <c r="I184" s="126">
        <v>0</v>
      </c>
      <c r="J184" s="145">
        <v>0</v>
      </c>
      <c r="K184" s="126">
        <v>0</v>
      </c>
      <c r="L184" s="126">
        <v>0</v>
      </c>
      <c r="M184" s="126">
        <f t="shared" si="4"/>
        <v>158</v>
      </c>
      <c r="N184" s="126">
        <f t="shared" si="5"/>
        <v>0</v>
      </c>
      <c r="O184" s="190">
        <v>42335</v>
      </c>
      <c r="P184" s="147" t="s">
        <v>105</v>
      </c>
      <c r="Q184" s="192" t="s">
        <v>536</v>
      </c>
    </row>
    <row r="185" spans="1:17" ht="20.25">
      <c r="A185" s="180" t="s">
        <v>1256</v>
      </c>
      <c r="B185" s="209" t="s">
        <v>1257</v>
      </c>
      <c r="C185" s="142" t="s">
        <v>1263</v>
      </c>
      <c r="D185" s="142" t="s">
        <v>116</v>
      </c>
      <c r="E185" s="190">
        <v>40385</v>
      </c>
      <c r="F185" s="126">
        <v>239</v>
      </c>
      <c r="G185" s="145">
        <v>0</v>
      </c>
      <c r="H185" s="126">
        <v>239</v>
      </c>
      <c r="I185" s="126">
        <v>0</v>
      </c>
      <c r="J185" s="145">
        <v>0</v>
      </c>
      <c r="K185" s="126">
        <v>81.259999999999991</v>
      </c>
      <c r="L185" s="126">
        <v>0</v>
      </c>
      <c r="M185" s="126">
        <f t="shared" si="4"/>
        <v>157.74</v>
      </c>
      <c r="N185" s="126">
        <f t="shared" si="5"/>
        <v>0</v>
      </c>
      <c r="O185" s="190" t="s">
        <v>1259</v>
      </c>
      <c r="P185" s="147" t="s">
        <v>105</v>
      </c>
      <c r="Q185" s="192" t="s">
        <v>538</v>
      </c>
    </row>
    <row r="186" spans="1:17" ht="20.25">
      <c r="A186" s="180" t="s">
        <v>1268</v>
      </c>
      <c r="B186" s="209" t="s">
        <v>1261</v>
      </c>
      <c r="C186" s="142" t="s">
        <v>1267</v>
      </c>
      <c r="D186" s="142" t="s">
        <v>1227</v>
      </c>
      <c r="E186" s="190">
        <v>41754</v>
      </c>
      <c r="F186" s="126">
        <v>157</v>
      </c>
      <c r="G186" s="145">
        <v>0</v>
      </c>
      <c r="H186" s="126">
        <v>157</v>
      </c>
      <c r="I186" s="126">
        <v>0</v>
      </c>
      <c r="J186" s="145">
        <v>0</v>
      </c>
      <c r="K186" s="126">
        <v>0</v>
      </c>
      <c r="L186" s="126">
        <v>0</v>
      </c>
      <c r="M186" s="126">
        <f t="shared" si="4"/>
        <v>157</v>
      </c>
      <c r="N186" s="126">
        <f t="shared" si="5"/>
        <v>0</v>
      </c>
      <c r="O186" s="190">
        <v>42214</v>
      </c>
      <c r="P186" s="147"/>
      <c r="Q186" s="192"/>
    </row>
    <row r="187" spans="1:17" ht="20.25">
      <c r="A187" s="180" t="s">
        <v>1264</v>
      </c>
      <c r="B187" s="209" t="s">
        <v>1257</v>
      </c>
      <c r="C187" s="142" t="s">
        <v>1258</v>
      </c>
      <c r="D187" s="142" t="s">
        <v>92</v>
      </c>
      <c r="E187" s="190">
        <v>40907</v>
      </c>
      <c r="F187" s="126">
        <v>225</v>
      </c>
      <c r="G187" s="145">
        <v>0</v>
      </c>
      <c r="H187" s="126">
        <v>225</v>
      </c>
      <c r="I187" s="126">
        <v>0</v>
      </c>
      <c r="J187" s="145">
        <v>0</v>
      </c>
      <c r="K187" s="126">
        <v>70</v>
      </c>
      <c r="L187" s="126">
        <v>0</v>
      </c>
      <c r="M187" s="123">
        <f t="shared" si="4"/>
        <v>155</v>
      </c>
      <c r="N187" s="126">
        <f t="shared" si="5"/>
        <v>0</v>
      </c>
      <c r="O187" s="190">
        <v>42375</v>
      </c>
      <c r="P187" s="147"/>
      <c r="Q187" s="192" t="s">
        <v>537</v>
      </c>
    </row>
    <row r="188" spans="1:17" ht="20.25">
      <c r="A188" s="180" t="s">
        <v>1264</v>
      </c>
      <c r="B188" s="209" t="s">
        <v>1257</v>
      </c>
      <c r="C188" s="142" t="s">
        <v>1263</v>
      </c>
      <c r="D188" s="142" t="s">
        <v>91</v>
      </c>
      <c r="E188" s="190">
        <v>40907</v>
      </c>
      <c r="F188" s="126">
        <v>154</v>
      </c>
      <c r="G188" s="145">
        <v>0</v>
      </c>
      <c r="H188" s="126">
        <v>154</v>
      </c>
      <c r="I188" s="126">
        <v>0</v>
      </c>
      <c r="J188" s="145">
        <v>0</v>
      </c>
      <c r="K188" s="126">
        <v>0</v>
      </c>
      <c r="L188" s="126">
        <v>0</v>
      </c>
      <c r="M188" s="126">
        <f t="shared" si="4"/>
        <v>154</v>
      </c>
      <c r="N188" s="126">
        <f t="shared" si="5"/>
        <v>0</v>
      </c>
      <c r="O188" s="190">
        <v>42417</v>
      </c>
      <c r="P188" s="147"/>
      <c r="Q188" s="192" t="s">
        <v>537</v>
      </c>
    </row>
    <row r="189" spans="1:17" ht="20.25">
      <c r="A189" s="180" t="s">
        <v>1256</v>
      </c>
      <c r="B189" s="210" t="s">
        <v>1257</v>
      </c>
      <c r="C189" s="142" t="s">
        <v>1263</v>
      </c>
      <c r="D189" s="142" t="s">
        <v>107</v>
      </c>
      <c r="E189" s="190">
        <v>40385</v>
      </c>
      <c r="F189" s="126">
        <v>161</v>
      </c>
      <c r="G189" s="145">
        <v>0</v>
      </c>
      <c r="H189" s="126">
        <v>161</v>
      </c>
      <c r="I189" s="126">
        <v>0</v>
      </c>
      <c r="J189" s="145">
        <v>0</v>
      </c>
      <c r="K189" s="126">
        <v>9</v>
      </c>
      <c r="L189" s="126">
        <v>0</v>
      </c>
      <c r="M189" s="126">
        <f t="shared" si="4"/>
        <v>152</v>
      </c>
      <c r="N189" s="126">
        <f t="shared" si="5"/>
        <v>0</v>
      </c>
      <c r="O189" s="190">
        <v>42016</v>
      </c>
      <c r="P189" s="147" t="s">
        <v>119</v>
      </c>
      <c r="Q189" s="192" t="s">
        <v>537</v>
      </c>
    </row>
    <row r="190" spans="1:17" ht="20.25">
      <c r="A190" s="180" t="s">
        <v>1264</v>
      </c>
      <c r="B190" s="210" t="s">
        <v>1257</v>
      </c>
      <c r="C190" s="142" t="s">
        <v>1258</v>
      </c>
      <c r="D190" s="142" t="s">
        <v>57</v>
      </c>
      <c r="E190" s="190">
        <v>40907</v>
      </c>
      <c r="F190" s="126">
        <v>152</v>
      </c>
      <c r="G190" s="145">
        <v>0</v>
      </c>
      <c r="H190" s="126">
        <v>152</v>
      </c>
      <c r="I190" s="126">
        <v>0</v>
      </c>
      <c r="J190" s="145">
        <v>0</v>
      </c>
      <c r="K190" s="126">
        <v>0</v>
      </c>
      <c r="L190" s="126">
        <v>0</v>
      </c>
      <c r="M190" s="126">
        <f t="shared" si="4"/>
        <v>152</v>
      </c>
      <c r="N190" s="126">
        <f t="shared" si="5"/>
        <v>0</v>
      </c>
      <c r="O190" s="190">
        <v>42416</v>
      </c>
      <c r="P190" s="147"/>
      <c r="Q190" s="192" t="s">
        <v>537</v>
      </c>
    </row>
    <row r="191" spans="1:17" ht="20.25">
      <c r="A191" s="180" t="s">
        <v>1256</v>
      </c>
      <c r="B191" s="210" t="s">
        <v>1257</v>
      </c>
      <c r="C191" s="142" t="s">
        <v>1258</v>
      </c>
      <c r="D191" s="142" t="s">
        <v>123</v>
      </c>
      <c r="E191" s="190">
        <v>40385</v>
      </c>
      <c r="F191" s="126">
        <v>174</v>
      </c>
      <c r="G191" s="145">
        <v>0</v>
      </c>
      <c r="H191" s="126">
        <v>174</v>
      </c>
      <c r="I191" s="126">
        <v>0</v>
      </c>
      <c r="J191" s="145">
        <v>0</v>
      </c>
      <c r="K191" s="126">
        <v>22.099999999999994</v>
      </c>
      <c r="L191" s="126">
        <v>0</v>
      </c>
      <c r="M191" s="126">
        <f t="shared" si="4"/>
        <v>151.9</v>
      </c>
      <c r="N191" s="126">
        <f t="shared" si="5"/>
        <v>0</v>
      </c>
      <c r="O191" s="190">
        <v>42063</v>
      </c>
      <c r="P191" s="147" t="s">
        <v>532</v>
      </c>
      <c r="Q191" s="192" t="s">
        <v>537</v>
      </c>
    </row>
    <row r="192" spans="1:17" ht="20.25">
      <c r="A192" s="180" t="s">
        <v>1264</v>
      </c>
      <c r="B192" s="210" t="s">
        <v>1257</v>
      </c>
      <c r="C192" s="142" t="s">
        <v>1263</v>
      </c>
      <c r="D192" s="142" t="s">
        <v>93</v>
      </c>
      <c r="E192" s="190">
        <v>40907</v>
      </c>
      <c r="F192" s="126">
        <v>430</v>
      </c>
      <c r="G192" s="145">
        <v>0</v>
      </c>
      <c r="H192" s="126">
        <v>215</v>
      </c>
      <c r="I192" s="126">
        <v>0</v>
      </c>
      <c r="J192" s="145">
        <v>0</v>
      </c>
      <c r="K192" s="126">
        <v>64.5</v>
      </c>
      <c r="L192" s="126">
        <v>0</v>
      </c>
      <c r="M192" s="126">
        <f t="shared" si="4"/>
        <v>150.5</v>
      </c>
      <c r="N192" s="126">
        <f t="shared" si="5"/>
        <v>215</v>
      </c>
      <c r="O192" s="190">
        <v>42417</v>
      </c>
      <c r="P192" s="147"/>
      <c r="Q192" s="192" t="s">
        <v>537</v>
      </c>
    </row>
    <row r="193" spans="1:17" ht="20.25">
      <c r="A193" s="180" t="s">
        <v>1256</v>
      </c>
      <c r="B193" s="210" t="s">
        <v>1257</v>
      </c>
      <c r="C193" s="142" t="s">
        <v>1263</v>
      </c>
      <c r="D193" s="142" t="s">
        <v>60</v>
      </c>
      <c r="E193" s="190">
        <v>40385</v>
      </c>
      <c r="F193" s="126">
        <v>158</v>
      </c>
      <c r="G193" s="145">
        <v>0</v>
      </c>
      <c r="H193" s="126">
        <v>158</v>
      </c>
      <c r="I193" s="126">
        <v>0</v>
      </c>
      <c r="J193" s="145">
        <v>0</v>
      </c>
      <c r="K193" s="126">
        <v>8</v>
      </c>
      <c r="L193" s="126">
        <v>0</v>
      </c>
      <c r="M193" s="126">
        <f t="shared" si="4"/>
        <v>150</v>
      </c>
      <c r="N193" s="126">
        <f t="shared" si="5"/>
        <v>0</v>
      </c>
      <c r="O193" s="190">
        <v>42244</v>
      </c>
      <c r="P193" s="147" t="s">
        <v>531</v>
      </c>
      <c r="Q193" s="192" t="s">
        <v>536</v>
      </c>
    </row>
    <row r="194" spans="1:17" ht="20.25">
      <c r="A194" s="180" t="s">
        <v>1260</v>
      </c>
      <c r="B194" s="210" t="s">
        <v>1261</v>
      </c>
      <c r="C194" s="142" t="s">
        <v>1266</v>
      </c>
      <c r="D194" s="142" t="s">
        <v>1228</v>
      </c>
      <c r="E194" s="190">
        <v>41444</v>
      </c>
      <c r="F194" s="126">
        <v>148</v>
      </c>
      <c r="G194" s="145">
        <v>0</v>
      </c>
      <c r="H194" s="126">
        <v>148</v>
      </c>
      <c r="I194" s="126">
        <v>0</v>
      </c>
      <c r="J194" s="145">
        <v>0</v>
      </c>
      <c r="K194" s="126">
        <v>0</v>
      </c>
      <c r="L194" s="126">
        <v>0</v>
      </c>
      <c r="M194" s="126">
        <f t="shared" si="4"/>
        <v>148</v>
      </c>
      <c r="N194" s="126">
        <f t="shared" si="5"/>
        <v>0</v>
      </c>
      <c r="O194" s="190">
        <v>42189</v>
      </c>
      <c r="P194" s="147"/>
      <c r="Q194" s="192" t="s">
        <v>573</v>
      </c>
    </row>
    <row r="195" spans="1:17" ht="20.25">
      <c r="A195" s="180" t="s">
        <v>1256</v>
      </c>
      <c r="B195" s="210" t="s">
        <v>1257</v>
      </c>
      <c r="C195" s="142" t="s">
        <v>1263</v>
      </c>
      <c r="D195" s="142" t="s">
        <v>110</v>
      </c>
      <c r="E195" s="190">
        <v>40385</v>
      </c>
      <c r="F195" s="126">
        <v>462</v>
      </c>
      <c r="G195" s="145">
        <v>0</v>
      </c>
      <c r="H195" s="126">
        <v>231</v>
      </c>
      <c r="I195" s="126">
        <v>0</v>
      </c>
      <c r="J195" s="145">
        <v>0</v>
      </c>
      <c r="K195" s="126">
        <v>114.75</v>
      </c>
      <c r="L195" s="126">
        <v>25</v>
      </c>
      <c r="M195" s="203">
        <f t="shared" si="4"/>
        <v>91.25</v>
      </c>
      <c r="N195" s="126">
        <f t="shared" si="5"/>
        <v>231</v>
      </c>
      <c r="O195" s="190">
        <v>43266</v>
      </c>
      <c r="P195" s="147" t="s">
        <v>532</v>
      </c>
      <c r="Q195" s="192" t="s">
        <v>536</v>
      </c>
    </row>
    <row r="196" spans="1:17" ht="20.25">
      <c r="A196" s="180" t="s">
        <v>1268</v>
      </c>
      <c r="B196" s="210" t="s">
        <v>1261</v>
      </c>
      <c r="C196" s="142" t="s">
        <v>1267</v>
      </c>
      <c r="D196" s="142" t="s">
        <v>585</v>
      </c>
      <c r="E196" s="190">
        <v>41754</v>
      </c>
      <c r="F196" s="126">
        <v>145</v>
      </c>
      <c r="G196" s="145">
        <v>0</v>
      </c>
      <c r="H196" s="126">
        <v>145</v>
      </c>
      <c r="I196" s="126">
        <v>0</v>
      </c>
      <c r="J196" s="145">
        <v>0</v>
      </c>
      <c r="K196" s="126">
        <v>0</v>
      </c>
      <c r="L196" s="126">
        <v>0</v>
      </c>
      <c r="M196" s="126">
        <f t="shared" si="4"/>
        <v>145</v>
      </c>
      <c r="N196" s="126">
        <f t="shared" si="5"/>
        <v>0</v>
      </c>
      <c r="O196" s="190">
        <v>42181</v>
      </c>
      <c r="P196" s="147"/>
      <c r="Q196" s="192"/>
    </row>
    <row r="197" spans="1:17" ht="20.25">
      <c r="A197" s="180" t="s">
        <v>1281</v>
      </c>
      <c r="B197" s="210" t="s">
        <v>1282</v>
      </c>
      <c r="C197" s="142" t="s">
        <v>1283</v>
      </c>
      <c r="D197" s="142" t="s">
        <v>290</v>
      </c>
      <c r="E197" s="190">
        <v>41395</v>
      </c>
      <c r="F197" s="126">
        <v>152</v>
      </c>
      <c r="G197" s="145">
        <v>0</v>
      </c>
      <c r="H197" s="126">
        <v>150</v>
      </c>
      <c r="I197" s="126">
        <v>0</v>
      </c>
      <c r="J197" s="145">
        <v>0</v>
      </c>
      <c r="K197" s="126">
        <v>10</v>
      </c>
      <c r="L197" s="126">
        <v>0</v>
      </c>
      <c r="M197" s="126">
        <f t="shared" ref="M197:M260" si="6">H197+I197-K197-L197</f>
        <v>140</v>
      </c>
      <c r="N197" s="126">
        <f t="shared" ref="N197:N260" si="7">F197-H197-I197</f>
        <v>2</v>
      </c>
      <c r="O197" s="190">
        <v>42339</v>
      </c>
      <c r="P197" s="147"/>
      <c r="Q197" s="192" t="s">
        <v>557</v>
      </c>
    </row>
    <row r="198" spans="1:17" ht="20.25">
      <c r="A198" s="180" t="s">
        <v>1284</v>
      </c>
      <c r="B198" s="210" t="s">
        <v>1285</v>
      </c>
      <c r="C198" s="142" t="s">
        <v>1286</v>
      </c>
      <c r="D198" s="142" t="s">
        <v>203</v>
      </c>
      <c r="E198" s="190">
        <v>40385</v>
      </c>
      <c r="F198" s="126">
        <v>227</v>
      </c>
      <c r="G198" s="145">
        <v>0</v>
      </c>
      <c r="H198" s="126">
        <v>227</v>
      </c>
      <c r="I198" s="126">
        <v>0</v>
      </c>
      <c r="J198" s="145">
        <v>0</v>
      </c>
      <c r="K198" s="126">
        <v>88.25</v>
      </c>
      <c r="L198" s="126">
        <v>0</v>
      </c>
      <c r="M198" s="126">
        <f t="shared" si="6"/>
        <v>138.75</v>
      </c>
      <c r="N198" s="126">
        <f t="shared" si="7"/>
        <v>0</v>
      </c>
      <c r="O198" s="190">
        <v>42342</v>
      </c>
      <c r="P198" s="147" t="s">
        <v>105</v>
      </c>
      <c r="Q198" s="192" t="s">
        <v>536</v>
      </c>
    </row>
    <row r="199" spans="1:17" ht="20.25">
      <c r="A199" s="180" t="s">
        <v>1284</v>
      </c>
      <c r="B199" s="210" t="s">
        <v>1285</v>
      </c>
      <c r="C199" s="142" t="s">
        <v>1286</v>
      </c>
      <c r="D199" s="142" t="s">
        <v>65</v>
      </c>
      <c r="E199" s="190">
        <v>40385</v>
      </c>
      <c r="F199" s="126">
        <v>154</v>
      </c>
      <c r="G199" s="145">
        <v>0</v>
      </c>
      <c r="H199" s="126">
        <v>154</v>
      </c>
      <c r="I199" s="126">
        <v>0</v>
      </c>
      <c r="J199" s="145">
        <v>0</v>
      </c>
      <c r="K199" s="126">
        <v>15.4</v>
      </c>
      <c r="L199" s="126">
        <v>0</v>
      </c>
      <c r="M199" s="126">
        <f t="shared" si="6"/>
        <v>138.6</v>
      </c>
      <c r="N199" s="126">
        <f t="shared" si="7"/>
        <v>0</v>
      </c>
      <c r="O199" s="190">
        <v>42251</v>
      </c>
      <c r="P199" s="147" t="s">
        <v>531</v>
      </c>
      <c r="Q199" s="192" t="s">
        <v>536</v>
      </c>
    </row>
    <row r="200" spans="1:17" ht="20.25">
      <c r="A200" s="180" t="s">
        <v>1284</v>
      </c>
      <c r="B200" s="210" t="s">
        <v>1285</v>
      </c>
      <c r="C200" s="142" t="s">
        <v>1286</v>
      </c>
      <c r="D200" s="142" t="s">
        <v>57</v>
      </c>
      <c r="E200" s="190">
        <v>40385</v>
      </c>
      <c r="F200" s="126">
        <v>145</v>
      </c>
      <c r="G200" s="145">
        <v>0</v>
      </c>
      <c r="H200" s="126">
        <v>145</v>
      </c>
      <c r="I200" s="126">
        <v>0</v>
      </c>
      <c r="J200" s="145">
        <v>0</v>
      </c>
      <c r="K200" s="126">
        <v>7.25</v>
      </c>
      <c r="L200" s="126">
        <v>0</v>
      </c>
      <c r="M200" s="126">
        <f t="shared" si="6"/>
        <v>137.75</v>
      </c>
      <c r="N200" s="126">
        <f t="shared" si="7"/>
        <v>0</v>
      </c>
      <c r="O200" s="190">
        <v>42258</v>
      </c>
      <c r="P200" s="147" t="s">
        <v>531</v>
      </c>
      <c r="Q200" s="192" t="s">
        <v>536</v>
      </c>
    </row>
    <row r="201" spans="1:17" ht="20.25">
      <c r="A201" s="180" t="s">
        <v>1284</v>
      </c>
      <c r="B201" s="210" t="s">
        <v>1285</v>
      </c>
      <c r="C201" s="142" t="s">
        <v>1286</v>
      </c>
      <c r="D201" s="142" t="s">
        <v>544</v>
      </c>
      <c r="E201" s="190">
        <v>40385</v>
      </c>
      <c r="F201" s="126">
        <v>142</v>
      </c>
      <c r="G201" s="145">
        <v>0</v>
      </c>
      <c r="H201" s="126">
        <v>142</v>
      </c>
      <c r="I201" s="126">
        <v>0</v>
      </c>
      <c r="J201" s="145">
        <v>0</v>
      </c>
      <c r="K201" s="126">
        <v>8</v>
      </c>
      <c r="L201" s="126">
        <v>0</v>
      </c>
      <c r="M201" s="126">
        <f t="shared" si="6"/>
        <v>134</v>
      </c>
      <c r="N201" s="126">
        <f t="shared" si="7"/>
        <v>0</v>
      </c>
      <c r="O201" s="190">
        <v>42293</v>
      </c>
      <c r="P201" s="147" t="s">
        <v>105</v>
      </c>
      <c r="Q201" s="192" t="s">
        <v>536</v>
      </c>
    </row>
    <row r="202" spans="1:17" ht="20.25">
      <c r="A202" s="180" t="s">
        <v>1287</v>
      </c>
      <c r="B202" s="210" t="s">
        <v>1285</v>
      </c>
      <c r="C202" s="142" t="s">
        <v>1288</v>
      </c>
      <c r="D202" s="142" t="s">
        <v>79</v>
      </c>
      <c r="E202" s="190">
        <v>40907</v>
      </c>
      <c r="F202" s="126">
        <v>133</v>
      </c>
      <c r="G202" s="145">
        <v>0</v>
      </c>
      <c r="H202" s="126">
        <v>133</v>
      </c>
      <c r="I202" s="126">
        <v>0</v>
      </c>
      <c r="J202" s="145">
        <v>0</v>
      </c>
      <c r="K202" s="126">
        <v>0</v>
      </c>
      <c r="L202" s="126">
        <v>0</v>
      </c>
      <c r="M202" s="126">
        <f t="shared" si="6"/>
        <v>133</v>
      </c>
      <c r="N202" s="126">
        <f t="shared" si="7"/>
        <v>0</v>
      </c>
      <c r="O202" s="190">
        <v>42443</v>
      </c>
      <c r="P202" s="147"/>
      <c r="Q202" s="192" t="s">
        <v>537</v>
      </c>
    </row>
    <row r="203" spans="1:17" ht="20.25">
      <c r="A203" s="180" t="s">
        <v>1289</v>
      </c>
      <c r="B203" s="210" t="s">
        <v>1282</v>
      </c>
      <c r="C203" s="142" t="s">
        <v>1290</v>
      </c>
      <c r="D203" s="142" t="s">
        <v>587</v>
      </c>
      <c r="E203" s="190">
        <v>41754</v>
      </c>
      <c r="F203" s="126">
        <v>131</v>
      </c>
      <c r="G203" s="145">
        <v>0</v>
      </c>
      <c r="H203" s="126">
        <v>131</v>
      </c>
      <c r="I203" s="126">
        <v>0</v>
      </c>
      <c r="J203" s="145">
        <v>0</v>
      </c>
      <c r="K203" s="126">
        <v>0</v>
      </c>
      <c r="L203" s="126">
        <v>0</v>
      </c>
      <c r="M203" s="126">
        <f t="shared" si="6"/>
        <v>131</v>
      </c>
      <c r="N203" s="126">
        <f t="shared" si="7"/>
        <v>0</v>
      </c>
      <c r="O203" s="190">
        <v>42195</v>
      </c>
      <c r="P203" s="147"/>
      <c r="Q203" s="192"/>
    </row>
    <row r="204" spans="1:17" ht="20.25">
      <c r="A204" s="180" t="s">
        <v>1291</v>
      </c>
      <c r="B204" s="210" t="s">
        <v>1292</v>
      </c>
      <c r="C204" s="142" t="s">
        <v>1293</v>
      </c>
      <c r="D204" s="142" t="s">
        <v>547</v>
      </c>
      <c r="E204" s="190">
        <v>40385</v>
      </c>
      <c r="F204" s="126">
        <v>198</v>
      </c>
      <c r="G204" s="145">
        <v>0</v>
      </c>
      <c r="H204" s="126">
        <v>198</v>
      </c>
      <c r="I204" s="126">
        <v>0</v>
      </c>
      <c r="J204" s="145">
        <v>0</v>
      </c>
      <c r="K204" s="126">
        <v>67.319999999999993</v>
      </c>
      <c r="L204" s="126">
        <v>0</v>
      </c>
      <c r="M204" s="126">
        <f t="shared" si="6"/>
        <v>130.68</v>
      </c>
      <c r="N204" s="126">
        <f t="shared" si="7"/>
        <v>0</v>
      </c>
      <c r="O204" s="190" t="s">
        <v>1294</v>
      </c>
      <c r="P204" s="147"/>
      <c r="Q204" s="192" t="s">
        <v>538</v>
      </c>
    </row>
    <row r="205" spans="1:17" ht="20.25">
      <c r="A205" s="180" t="s">
        <v>1291</v>
      </c>
      <c r="B205" s="210" t="s">
        <v>1292</v>
      </c>
      <c r="C205" s="142" t="s">
        <v>1293</v>
      </c>
      <c r="D205" s="142" t="s">
        <v>198</v>
      </c>
      <c r="E205" s="190">
        <v>40385</v>
      </c>
      <c r="F205" s="126">
        <v>133</v>
      </c>
      <c r="G205" s="145">
        <v>0</v>
      </c>
      <c r="H205" s="126">
        <v>133</v>
      </c>
      <c r="I205" s="126">
        <v>0</v>
      </c>
      <c r="J205" s="145">
        <v>0</v>
      </c>
      <c r="K205" s="126">
        <v>7</v>
      </c>
      <c r="L205" s="126">
        <v>0</v>
      </c>
      <c r="M205" s="126">
        <f t="shared" si="6"/>
        <v>126</v>
      </c>
      <c r="N205" s="126">
        <f t="shared" si="7"/>
        <v>0</v>
      </c>
      <c r="O205" s="190">
        <v>42336</v>
      </c>
      <c r="P205" s="147" t="s">
        <v>119</v>
      </c>
      <c r="Q205" s="192" t="s">
        <v>536</v>
      </c>
    </row>
    <row r="206" spans="1:17" ht="20.25">
      <c r="A206" s="180" t="s">
        <v>1291</v>
      </c>
      <c r="B206" s="210" t="s">
        <v>1295</v>
      </c>
      <c r="C206" s="142" t="s">
        <v>1296</v>
      </c>
      <c r="D206" s="142" t="s">
        <v>223</v>
      </c>
      <c r="E206" s="190">
        <v>40472</v>
      </c>
      <c r="F206" s="126">
        <v>124</v>
      </c>
      <c r="G206" s="145">
        <v>0</v>
      </c>
      <c r="H206" s="126">
        <v>124</v>
      </c>
      <c r="I206" s="126">
        <v>0</v>
      </c>
      <c r="J206" s="145">
        <v>0</v>
      </c>
      <c r="K206" s="126">
        <v>0</v>
      </c>
      <c r="L206" s="126">
        <v>0</v>
      </c>
      <c r="M206" s="126">
        <f t="shared" si="6"/>
        <v>124</v>
      </c>
      <c r="N206" s="126">
        <f t="shared" si="7"/>
        <v>0</v>
      </c>
      <c r="O206" s="190">
        <v>44153</v>
      </c>
      <c r="P206" s="147" t="s">
        <v>529</v>
      </c>
      <c r="Q206" s="192" t="s">
        <v>1432</v>
      </c>
    </row>
    <row r="207" spans="1:17" ht="20.25">
      <c r="A207" s="180" t="s">
        <v>1291</v>
      </c>
      <c r="B207" s="210" t="s">
        <v>1292</v>
      </c>
      <c r="C207" s="142" t="s">
        <v>1297</v>
      </c>
      <c r="D207" s="142" t="s">
        <v>97</v>
      </c>
      <c r="E207" s="190">
        <v>40385</v>
      </c>
      <c r="F207" s="126">
        <v>300</v>
      </c>
      <c r="G207" s="145">
        <v>0</v>
      </c>
      <c r="H207" s="126">
        <v>150</v>
      </c>
      <c r="I207" s="126">
        <v>0</v>
      </c>
      <c r="J207" s="145">
        <v>0</v>
      </c>
      <c r="K207" s="126">
        <v>28.5</v>
      </c>
      <c r="L207" s="126">
        <v>11.5</v>
      </c>
      <c r="M207" s="126">
        <f t="shared" si="6"/>
        <v>110</v>
      </c>
      <c r="N207" s="126">
        <f>F207-H207-I207</f>
        <v>150</v>
      </c>
      <c r="O207" s="190">
        <v>43356</v>
      </c>
      <c r="P207" s="147" t="s">
        <v>105</v>
      </c>
      <c r="Q207" s="192" t="s">
        <v>536</v>
      </c>
    </row>
    <row r="208" spans="1:17" ht="20.25">
      <c r="A208" s="180" t="s">
        <v>1298</v>
      </c>
      <c r="B208" s="210" t="s">
        <v>1292</v>
      </c>
      <c r="C208" s="142" t="s">
        <v>1297</v>
      </c>
      <c r="D208" s="142" t="s">
        <v>66</v>
      </c>
      <c r="E208" s="190">
        <v>40907</v>
      </c>
      <c r="F208" s="126">
        <v>121</v>
      </c>
      <c r="G208" s="145">
        <v>0</v>
      </c>
      <c r="H208" s="126">
        <v>121</v>
      </c>
      <c r="I208" s="126">
        <v>0</v>
      </c>
      <c r="J208" s="145">
        <v>0</v>
      </c>
      <c r="K208" s="126">
        <v>0</v>
      </c>
      <c r="L208" s="126">
        <v>0</v>
      </c>
      <c r="M208" s="126">
        <f t="shared" si="6"/>
        <v>121</v>
      </c>
      <c r="N208" s="126">
        <f t="shared" si="7"/>
        <v>0</v>
      </c>
      <c r="O208" s="190">
        <v>42431</v>
      </c>
      <c r="P208" s="147"/>
      <c r="Q208" s="192" t="s">
        <v>537</v>
      </c>
    </row>
    <row r="209" spans="1:17" ht="20.25">
      <c r="A209" s="180" t="s">
        <v>1299</v>
      </c>
      <c r="B209" s="210" t="s">
        <v>1295</v>
      </c>
      <c r="C209" s="142" t="s">
        <v>1300</v>
      </c>
      <c r="D209" s="142" t="s">
        <v>1203</v>
      </c>
      <c r="E209" s="190">
        <v>41395</v>
      </c>
      <c r="F209" s="126">
        <v>170</v>
      </c>
      <c r="G209" s="145">
        <v>0</v>
      </c>
      <c r="H209" s="126">
        <v>170</v>
      </c>
      <c r="I209" s="126">
        <v>0</v>
      </c>
      <c r="J209" s="145">
        <v>0</v>
      </c>
      <c r="K209" s="126">
        <v>51</v>
      </c>
      <c r="L209" s="126">
        <v>19</v>
      </c>
      <c r="M209" s="126">
        <f t="shared" si="6"/>
        <v>100</v>
      </c>
      <c r="N209" s="126">
        <f t="shared" si="7"/>
        <v>0</v>
      </c>
      <c r="O209" s="190">
        <v>43789</v>
      </c>
      <c r="P209" s="147"/>
      <c r="Q209" s="192" t="s">
        <v>557</v>
      </c>
    </row>
    <row r="210" spans="1:17" ht="20.25">
      <c r="A210" s="180" t="s">
        <v>1301</v>
      </c>
      <c r="B210" s="210" t="s">
        <v>1292</v>
      </c>
      <c r="C210" s="142" t="s">
        <v>1302</v>
      </c>
      <c r="D210" s="142" t="s">
        <v>1229</v>
      </c>
      <c r="E210" s="190">
        <v>41754</v>
      </c>
      <c r="F210" s="126">
        <v>118</v>
      </c>
      <c r="G210" s="145">
        <v>0</v>
      </c>
      <c r="H210" s="126">
        <v>118</v>
      </c>
      <c r="I210" s="126">
        <v>0</v>
      </c>
      <c r="J210" s="145">
        <v>0</v>
      </c>
      <c r="K210" s="126">
        <v>0</v>
      </c>
      <c r="L210" s="126">
        <v>0</v>
      </c>
      <c r="M210" s="126">
        <f t="shared" si="6"/>
        <v>118</v>
      </c>
      <c r="N210" s="126">
        <f t="shared" si="7"/>
        <v>0</v>
      </c>
      <c r="O210" s="190">
        <v>42332</v>
      </c>
      <c r="P210" s="147"/>
      <c r="Q210" s="192"/>
    </row>
    <row r="211" spans="1:17" ht="20.25">
      <c r="A211" s="180" t="s">
        <v>1291</v>
      </c>
      <c r="B211" s="210" t="s">
        <v>1292</v>
      </c>
      <c r="C211" s="142" t="s">
        <v>1297</v>
      </c>
      <c r="D211" s="142" t="s">
        <v>151</v>
      </c>
      <c r="E211" s="190">
        <v>40385</v>
      </c>
      <c r="F211" s="126">
        <v>123</v>
      </c>
      <c r="G211" s="145">
        <v>0</v>
      </c>
      <c r="H211" s="126">
        <v>123</v>
      </c>
      <c r="I211" s="126">
        <v>0</v>
      </c>
      <c r="J211" s="145">
        <v>0</v>
      </c>
      <c r="K211" s="126">
        <v>7</v>
      </c>
      <c r="L211" s="126">
        <v>116</v>
      </c>
      <c r="M211" s="126">
        <f t="shared" si="6"/>
        <v>0</v>
      </c>
      <c r="N211" s="126">
        <f t="shared" si="7"/>
        <v>0</v>
      </c>
      <c r="O211" s="190">
        <v>43084</v>
      </c>
      <c r="P211" s="147" t="s">
        <v>532</v>
      </c>
      <c r="Q211" s="192" t="s">
        <v>536</v>
      </c>
    </row>
    <row r="212" spans="1:17" ht="20.25">
      <c r="A212" s="180" t="s">
        <v>1298</v>
      </c>
      <c r="B212" s="210" t="s">
        <v>1292</v>
      </c>
      <c r="C212" s="142" t="s">
        <v>1293</v>
      </c>
      <c r="D212" s="142" t="s">
        <v>1230</v>
      </c>
      <c r="E212" s="190">
        <v>40907</v>
      </c>
      <c r="F212" s="126">
        <v>116</v>
      </c>
      <c r="G212" s="145">
        <v>0</v>
      </c>
      <c r="H212" s="126">
        <v>116</v>
      </c>
      <c r="I212" s="126">
        <v>0</v>
      </c>
      <c r="J212" s="145">
        <v>0</v>
      </c>
      <c r="K212" s="126">
        <v>0</v>
      </c>
      <c r="L212" s="126">
        <v>0</v>
      </c>
      <c r="M212" s="126">
        <f t="shared" si="6"/>
        <v>116</v>
      </c>
      <c r="N212" s="126">
        <f t="shared" si="7"/>
        <v>0</v>
      </c>
      <c r="O212" s="190">
        <v>42515</v>
      </c>
      <c r="P212" s="147"/>
      <c r="Q212" s="192" t="s">
        <v>537</v>
      </c>
    </row>
    <row r="213" spans="1:17" ht="20.25">
      <c r="A213" s="180" t="s">
        <v>1291</v>
      </c>
      <c r="B213" s="210" t="s">
        <v>1292</v>
      </c>
      <c r="C213" s="142" t="s">
        <v>1297</v>
      </c>
      <c r="D213" s="142" t="s">
        <v>103</v>
      </c>
      <c r="E213" s="190">
        <v>40385</v>
      </c>
      <c r="F213" s="126">
        <v>122</v>
      </c>
      <c r="G213" s="145">
        <v>0</v>
      </c>
      <c r="H213" s="126">
        <v>122</v>
      </c>
      <c r="I213" s="126">
        <v>0</v>
      </c>
      <c r="J213" s="145">
        <v>0</v>
      </c>
      <c r="K213" s="126">
        <v>7</v>
      </c>
      <c r="L213" s="126">
        <v>0</v>
      </c>
      <c r="M213" s="126">
        <f t="shared" si="6"/>
        <v>115</v>
      </c>
      <c r="N213" s="126">
        <f t="shared" si="7"/>
        <v>0</v>
      </c>
      <c r="O213" s="190">
        <v>42009</v>
      </c>
      <c r="P213" s="147" t="s">
        <v>532</v>
      </c>
      <c r="Q213" s="192" t="s">
        <v>537</v>
      </c>
    </row>
    <row r="214" spans="1:17" ht="20.25">
      <c r="A214" s="180" t="s">
        <v>1264</v>
      </c>
      <c r="B214" s="210" t="s">
        <v>1257</v>
      </c>
      <c r="C214" s="142" t="s">
        <v>1258</v>
      </c>
      <c r="D214" s="142" t="s">
        <v>530</v>
      </c>
      <c r="E214" s="190">
        <v>40907</v>
      </c>
      <c r="F214" s="126">
        <v>115</v>
      </c>
      <c r="G214" s="145">
        <v>0</v>
      </c>
      <c r="H214" s="126">
        <v>115</v>
      </c>
      <c r="I214" s="126">
        <v>0</v>
      </c>
      <c r="J214" s="145">
        <v>0</v>
      </c>
      <c r="K214" s="126">
        <v>0</v>
      </c>
      <c r="L214" s="126">
        <v>0</v>
      </c>
      <c r="M214" s="126">
        <f t="shared" si="6"/>
        <v>115</v>
      </c>
      <c r="N214" s="126">
        <f t="shared" si="7"/>
        <v>0</v>
      </c>
      <c r="O214" s="190">
        <v>42416</v>
      </c>
      <c r="P214" s="147"/>
      <c r="Q214" s="192" t="s">
        <v>537</v>
      </c>
    </row>
    <row r="215" spans="1:17" ht="20.25">
      <c r="A215" s="180" t="s">
        <v>1264</v>
      </c>
      <c r="B215" s="210" t="s">
        <v>1257</v>
      </c>
      <c r="C215" s="142" t="s">
        <v>1258</v>
      </c>
      <c r="D215" s="142" t="s">
        <v>1231</v>
      </c>
      <c r="E215" s="190">
        <v>40907</v>
      </c>
      <c r="F215" s="126">
        <v>115</v>
      </c>
      <c r="G215" s="145">
        <v>0</v>
      </c>
      <c r="H215" s="126">
        <v>115</v>
      </c>
      <c r="I215" s="126">
        <v>0</v>
      </c>
      <c r="J215" s="145">
        <v>0</v>
      </c>
      <c r="K215" s="126">
        <v>0</v>
      </c>
      <c r="L215" s="126">
        <v>0</v>
      </c>
      <c r="M215" s="126">
        <f t="shared" si="6"/>
        <v>115</v>
      </c>
      <c r="N215" s="126">
        <f t="shared" si="7"/>
        <v>0</v>
      </c>
      <c r="O215" s="190">
        <v>42431</v>
      </c>
      <c r="P215" s="147"/>
      <c r="Q215" s="192" t="s">
        <v>537</v>
      </c>
    </row>
    <row r="216" spans="1:17" ht="20.25">
      <c r="A216" s="180" t="s">
        <v>1256</v>
      </c>
      <c r="B216" s="210" t="s">
        <v>1257</v>
      </c>
      <c r="C216" s="142" t="s">
        <v>1258</v>
      </c>
      <c r="D216" s="142" t="s">
        <v>135</v>
      </c>
      <c r="E216" s="190">
        <v>40385</v>
      </c>
      <c r="F216" s="126">
        <v>121</v>
      </c>
      <c r="G216" s="145">
        <v>0</v>
      </c>
      <c r="H216" s="126">
        <v>121</v>
      </c>
      <c r="I216" s="126">
        <v>0</v>
      </c>
      <c r="J216" s="145">
        <v>0</v>
      </c>
      <c r="K216" s="126">
        <v>7</v>
      </c>
      <c r="L216" s="126">
        <v>0</v>
      </c>
      <c r="M216" s="126">
        <f t="shared" si="6"/>
        <v>114</v>
      </c>
      <c r="N216" s="126">
        <f t="shared" si="7"/>
        <v>0</v>
      </c>
      <c r="O216" s="190">
        <v>42349</v>
      </c>
      <c r="P216" s="147" t="s">
        <v>531</v>
      </c>
      <c r="Q216" s="192" t="s">
        <v>536</v>
      </c>
    </row>
    <row r="217" spans="1:17" ht="20.25">
      <c r="A217" s="180" t="s">
        <v>1256</v>
      </c>
      <c r="B217" s="210" t="s">
        <v>1257</v>
      </c>
      <c r="C217" s="142" t="s">
        <v>1263</v>
      </c>
      <c r="D217" s="142" t="s">
        <v>185</v>
      </c>
      <c r="E217" s="190">
        <v>40385</v>
      </c>
      <c r="F217" s="126">
        <v>120</v>
      </c>
      <c r="G217" s="145">
        <v>0</v>
      </c>
      <c r="H217" s="126">
        <v>120</v>
      </c>
      <c r="I217" s="126">
        <v>0</v>
      </c>
      <c r="J217" s="145">
        <v>0</v>
      </c>
      <c r="K217" s="126">
        <v>6</v>
      </c>
      <c r="L217" s="126">
        <v>0</v>
      </c>
      <c r="M217" s="126">
        <f t="shared" si="6"/>
        <v>114</v>
      </c>
      <c r="N217" s="126">
        <f t="shared" si="7"/>
        <v>0</v>
      </c>
      <c r="O217" s="190">
        <v>42360</v>
      </c>
      <c r="P217" s="147" t="s">
        <v>119</v>
      </c>
      <c r="Q217" s="192" t="s">
        <v>536</v>
      </c>
    </row>
    <row r="218" spans="1:17" ht="20.25">
      <c r="A218" s="180" t="s">
        <v>1264</v>
      </c>
      <c r="B218" s="210" t="s">
        <v>1257</v>
      </c>
      <c r="C218" s="142" t="s">
        <v>1263</v>
      </c>
      <c r="D218" s="142" t="s">
        <v>556</v>
      </c>
      <c r="E218" s="190">
        <v>40907</v>
      </c>
      <c r="F218" s="126">
        <v>114</v>
      </c>
      <c r="G218" s="145">
        <v>0</v>
      </c>
      <c r="H218" s="126">
        <v>114</v>
      </c>
      <c r="I218" s="126">
        <v>0</v>
      </c>
      <c r="J218" s="145">
        <v>0</v>
      </c>
      <c r="K218" s="126">
        <v>0</v>
      </c>
      <c r="L218" s="126">
        <v>0</v>
      </c>
      <c r="M218" s="126">
        <f t="shared" si="6"/>
        <v>114</v>
      </c>
      <c r="N218" s="126">
        <f t="shared" si="7"/>
        <v>0</v>
      </c>
      <c r="O218" s="190">
        <v>42402</v>
      </c>
      <c r="P218" s="147"/>
      <c r="Q218" s="192" t="s">
        <v>537</v>
      </c>
    </row>
    <row r="219" spans="1:17" ht="20.25">
      <c r="A219" s="180" t="s">
        <v>1256</v>
      </c>
      <c r="B219" s="210" t="s">
        <v>1257</v>
      </c>
      <c r="C219" s="142" t="s">
        <v>1258</v>
      </c>
      <c r="D219" s="142" t="s">
        <v>142</v>
      </c>
      <c r="E219" s="190">
        <v>40385</v>
      </c>
      <c r="F219" s="126">
        <v>118</v>
      </c>
      <c r="G219" s="145">
        <v>0</v>
      </c>
      <c r="H219" s="126">
        <v>118</v>
      </c>
      <c r="I219" s="126">
        <v>0</v>
      </c>
      <c r="J219" s="145">
        <v>0</v>
      </c>
      <c r="K219" s="126">
        <v>6</v>
      </c>
      <c r="L219" s="126">
        <v>0</v>
      </c>
      <c r="M219" s="126">
        <f t="shared" si="6"/>
        <v>112</v>
      </c>
      <c r="N219" s="126">
        <f t="shared" si="7"/>
        <v>0</v>
      </c>
      <c r="O219" s="190">
        <v>42354</v>
      </c>
      <c r="P219" s="147" t="s">
        <v>532</v>
      </c>
      <c r="Q219" s="192" t="s">
        <v>536</v>
      </c>
    </row>
    <row r="220" spans="1:17" ht="20.25">
      <c r="A220" s="180" t="s">
        <v>1264</v>
      </c>
      <c r="B220" s="210" t="s">
        <v>1257</v>
      </c>
      <c r="C220" s="142" t="s">
        <v>1258</v>
      </c>
      <c r="D220" s="142" t="s">
        <v>1232</v>
      </c>
      <c r="E220" s="190">
        <v>40907</v>
      </c>
      <c r="F220" s="126">
        <v>112</v>
      </c>
      <c r="G220" s="145">
        <v>0</v>
      </c>
      <c r="H220" s="126">
        <v>112</v>
      </c>
      <c r="I220" s="126">
        <v>0</v>
      </c>
      <c r="J220" s="145">
        <v>0</v>
      </c>
      <c r="K220" s="126">
        <v>0</v>
      </c>
      <c r="L220" s="126">
        <v>0</v>
      </c>
      <c r="M220" s="126">
        <f t="shared" si="6"/>
        <v>112</v>
      </c>
      <c r="N220" s="126">
        <f t="shared" si="7"/>
        <v>0</v>
      </c>
      <c r="O220" s="190">
        <v>42506</v>
      </c>
      <c r="P220" s="147"/>
      <c r="Q220" s="192" t="s">
        <v>537</v>
      </c>
    </row>
    <row r="221" spans="1:17" ht="20.25">
      <c r="A221" s="180" t="s">
        <v>1264</v>
      </c>
      <c r="B221" s="210" t="s">
        <v>1257</v>
      </c>
      <c r="C221" s="142" t="s">
        <v>1258</v>
      </c>
      <c r="D221" s="142" t="s">
        <v>69</v>
      </c>
      <c r="E221" s="190">
        <v>40907</v>
      </c>
      <c r="F221" s="126">
        <v>109</v>
      </c>
      <c r="G221" s="145">
        <v>0</v>
      </c>
      <c r="H221" s="126">
        <v>109</v>
      </c>
      <c r="I221" s="126">
        <v>0</v>
      </c>
      <c r="J221" s="145">
        <v>0</v>
      </c>
      <c r="K221" s="126">
        <v>0</v>
      </c>
      <c r="L221" s="126">
        <v>0</v>
      </c>
      <c r="M221" s="126">
        <f t="shared" si="6"/>
        <v>109</v>
      </c>
      <c r="N221" s="126">
        <f t="shared" si="7"/>
        <v>0</v>
      </c>
      <c r="O221" s="190">
        <v>42451</v>
      </c>
      <c r="P221" s="147"/>
      <c r="Q221" s="192" t="s">
        <v>537</v>
      </c>
    </row>
    <row r="222" spans="1:17" ht="20.25">
      <c r="A222" s="180" t="s">
        <v>1268</v>
      </c>
      <c r="B222" s="210" t="s">
        <v>1257</v>
      </c>
      <c r="C222" s="142" t="s">
        <v>1258</v>
      </c>
      <c r="D222" s="142" t="s">
        <v>1230</v>
      </c>
      <c r="E222" s="190">
        <v>41754</v>
      </c>
      <c r="F222" s="126">
        <v>108</v>
      </c>
      <c r="G222" s="145">
        <v>0</v>
      </c>
      <c r="H222" s="126">
        <v>108</v>
      </c>
      <c r="I222" s="126">
        <v>0</v>
      </c>
      <c r="J222" s="145">
        <v>0</v>
      </c>
      <c r="K222" s="126">
        <v>0</v>
      </c>
      <c r="L222" s="126">
        <v>0</v>
      </c>
      <c r="M222" s="126">
        <f t="shared" si="6"/>
        <v>108</v>
      </c>
      <c r="N222" s="126">
        <f t="shared" si="7"/>
        <v>0</v>
      </c>
      <c r="O222" s="190">
        <v>42142</v>
      </c>
      <c r="P222" s="147"/>
      <c r="Q222" s="192"/>
    </row>
    <row r="223" spans="1:17" ht="20.25">
      <c r="A223" s="180" t="s">
        <v>1256</v>
      </c>
      <c r="B223" s="210" t="s">
        <v>1257</v>
      </c>
      <c r="C223" s="142" t="s">
        <v>1258</v>
      </c>
      <c r="D223" s="142" t="s">
        <v>189</v>
      </c>
      <c r="E223" s="190">
        <v>40385</v>
      </c>
      <c r="F223" s="126">
        <v>107</v>
      </c>
      <c r="G223" s="145">
        <v>0</v>
      </c>
      <c r="H223" s="126">
        <v>107</v>
      </c>
      <c r="I223" s="126">
        <v>0</v>
      </c>
      <c r="J223" s="145">
        <v>0</v>
      </c>
      <c r="K223" s="126">
        <v>0</v>
      </c>
      <c r="L223" s="126">
        <v>0</v>
      </c>
      <c r="M223" s="126">
        <f t="shared" si="6"/>
        <v>107</v>
      </c>
      <c r="N223" s="126">
        <f t="shared" si="7"/>
        <v>0</v>
      </c>
      <c r="O223" s="190">
        <v>42324</v>
      </c>
      <c r="P223" s="147" t="s">
        <v>119</v>
      </c>
      <c r="Q223" s="192" t="s">
        <v>536</v>
      </c>
    </row>
    <row r="224" spans="1:17" ht="20.25">
      <c r="A224" s="180" t="s">
        <v>1268</v>
      </c>
      <c r="B224" s="210" t="s">
        <v>1261</v>
      </c>
      <c r="C224" s="142" t="s">
        <v>1267</v>
      </c>
      <c r="D224" s="142" t="s">
        <v>1233</v>
      </c>
      <c r="E224" s="190">
        <v>41754</v>
      </c>
      <c r="F224" s="126">
        <v>106</v>
      </c>
      <c r="G224" s="145">
        <v>0</v>
      </c>
      <c r="H224" s="126">
        <v>106</v>
      </c>
      <c r="I224" s="126">
        <v>0</v>
      </c>
      <c r="J224" s="145">
        <v>0</v>
      </c>
      <c r="K224" s="126">
        <v>0</v>
      </c>
      <c r="L224" s="126">
        <v>0</v>
      </c>
      <c r="M224" s="126">
        <f t="shared" si="6"/>
        <v>106</v>
      </c>
      <c r="N224" s="126">
        <f t="shared" si="7"/>
        <v>0</v>
      </c>
      <c r="O224" s="190">
        <v>42214</v>
      </c>
      <c r="P224" s="147"/>
      <c r="Q224" s="192"/>
    </row>
    <row r="225" spans="1:17" ht="20.25">
      <c r="A225" s="180" t="s">
        <v>1260</v>
      </c>
      <c r="B225" s="210" t="s">
        <v>1261</v>
      </c>
      <c r="C225" s="142" t="s">
        <v>1262</v>
      </c>
      <c r="D225" s="142" t="s">
        <v>291</v>
      </c>
      <c r="E225" s="190">
        <v>41395</v>
      </c>
      <c r="F225" s="126">
        <v>209</v>
      </c>
      <c r="G225" s="145">
        <v>0</v>
      </c>
      <c r="H225" s="126">
        <v>150</v>
      </c>
      <c r="I225" s="126">
        <v>0</v>
      </c>
      <c r="J225" s="145">
        <v>0</v>
      </c>
      <c r="K225" s="126">
        <v>45</v>
      </c>
      <c r="L225" s="126">
        <v>0</v>
      </c>
      <c r="M225" s="126">
        <f t="shared" si="6"/>
        <v>105</v>
      </c>
      <c r="N225" s="126">
        <f t="shared" si="7"/>
        <v>59</v>
      </c>
      <c r="O225" s="190">
        <v>42338</v>
      </c>
      <c r="P225" s="147"/>
      <c r="Q225" s="192" t="s">
        <v>557</v>
      </c>
    </row>
    <row r="226" spans="1:17" ht="20.25">
      <c r="A226" s="180" t="s">
        <v>1260</v>
      </c>
      <c r="B226" s="210" t="s">
        <v>1261</v>
      </c>
      <c r="C226" s="142" t="s">
        <v>1262</v>
      </c>
      <c r="D226" s="142" t="s">
        <v>1159</v>
      </c>
      <c r="E226" s="190">
        <v>41395</v>
      </c>
      <c r="F226" s="126">
        <v>148</v>
      </c>
      <c r="G226" s="145">
        <v>0</v>
      </c>
      <c r="H226" s="126">
        <v>148</v>
      </c>
      <c r="I226" s="126">
        <v>0</v>
      </c>
      <c r="J226" s="145">
        <v>0</v>
      </c>
      <c r="K226" s="126">
        <v>44.4</v>
      </c>
      <c r="L226" s="126">
        <v>0</v>
      </c>
      <c r="M226" s="126">
        <f t="shared" si="6"/>
        <v>103.6</v>
      </c>
      <c r="N226" s="126">
        <f t="shared" si="7"/>
        <v>0</v>
      </c>
      <c r="O226" s="190">
        <v>42324</v>
      </c>
      <c r="P226" s="147"/>
      <c r="Q226" s="192" t="s">
        <v>557</v>
      </c>
    </row>
    <row r="227" spans="1:17" ht="20.25">
      <c r="A227" s="180" t="s">
        <v>1256</v>
      </c>
      <c r="B227" s="210" t="s">
        <v>1257</v>
      </c>
      <c r="C227" s="142" t="s">
        <v>1258</v>
      </c>
      <c r="D227" s="142" t="s">
        <v>58</v>
      </c>
      <c r="E227" s="190">
        <v>40385</v>
      </c>
      <c r="F227" s="126">
        <v>116</v>
      </c>
      <c r="G227" s="145">
        <v>0</v>
      </c>
      <c r="H227" s="126">
        <v>116</v>
      </c>
      <c r="I227" s="126">
        <v>0</v>
      </c>
      <c r="J227" s="145">
        <v>0</v>
      </c>
      <c r="K227" s="126">
        <v>23.75</v>
      </c>
      <c r="L227" s="126">
        <v>0</v>
      </c>
      <c r="M227" s="126">
        <f t="shared" si="6"/>
        <v>92.25</v>
      </c>
      <c r="N227" s="126">
        <f t="shared" si="7"/>
        <v>0</v>
      </c>
      <c r="O227" s="190">
        <v>42342</v>
      </c>
      <c r="P227" s="147" t="s">
        <v>105</v>
      </c>
      <c r="Q227" s="192" t="s">
        <v>536</v>
      </c>
    </row>
    <row r="228" spans="1:17" ht="20.25">
      <c r="A228" s="180" t="s">
        <v>1256</v>
      </c>
      <c r="B228" s="210" t="s">
        <v>1257</v>
      </c>
      <c r="C228" s="142" t="s">
        <v>1258</v>
      </c>
      <c r="D228" s="142" t="s">
        <v>128</v>
      </c>
      <c r="E228" s="190">
        <v>40385</v>
      </c>
      <c r="F228" s="126">
        <v>108</v>
      </c>
      <c r="G228" s="145">
        <v>0</v>
      </c>
      <c r="H228" s="126">
        <v>108</v>
      </c>
      <c r="I228" s="126">
        <v>0</v>
      </c>
      <c r="J228" s="145">
        <v>0</v>
      </c>
      <c r="K228" s="126">
        <v>6</v>
      </c>
      <c r="L228" s="126">
        <v>0</v>
      </c>
      <c r="M228" s="126">
        <f t="shared" si="6"/>
        <v>102</v>
      </c>
      <c r="N228" s="126">
        <f t="shared" si="7"/>
        <v>0</v>
      </c>
      <c r="O228" s="190">
        <v>42251</v>
      </c>
      <c r="P228" s="147" t="s">
        <v>531</v>
      </c>
      <c r="Q228" s="192" t="s">
        <v>536</v>
      </c>
    </row>
    <row r="229" spans="1:17" ht="20.25">
      <c r="A229" s="180" t="s">
        <v>1256</v>
      </c>
      <c r="B229" s="210" t="s">
        <v>1257</v>
      </c>
      <c r="C229" s="142" t="s">
        <v>1258</v>
      </c>
      <c r="D229" s="142" t="s">
        <v>160</v>
      </c>
      <c r="E229" s="190">
        <v>40385</v>
      </c>
      <c r="F229" s="126">
        <v>107</v>
      </c>
      <c r="G229" s="145">
        <v>0</v>
      </c>
      <c r="H229" s="126">
        <v>107</v>
      </c>
      <c r="I229" s="126">
        <v>0</v>
      </c>
      <c r="J229" s="145">
        <v>0</v>
      </c>
      <c r="K229" s="126">
        <v>6</v>
      </c>
      <c r="L229" s="126">
        <v>0</v>
      </c>
      <c r="M229" s="126">
        <f t="shared" si="6"/>
        <v>101</v>
      </c>
      <c r="N229" s="126">
        <f t="shared" si="7"/>
        <v>0</v>
      </c>
      <c r="O229" s="190">
        <v>42311</v>
      </c>
      <c r="P229" s="147" t="s">
        <v>532</v>
      </c>
      <c r="Q229" s="192" t="s">
        <v>536</v>
      </c>
    </row>
    <row r="230" spans="1:17" ht="20.25">
      <c r="A230" s="180" t="s">
        <v>1268</v>
      </c>
      <c r="B230" s="210" t="s">
        <v>1261</v>
      </c>
      <c r="C230" s="142" t="s">
        <v>1267</v>
      </c>
      <c r="D230" s="142" t="s">
        <v>222</v>
      </c>
      <c r="E230" s="190">
        <v>41754</v>
      </c>
      <c r="F230" s="126">
        <v>99</v>
      </c>
      <c r="G230" s="145">
        <v>0</v>
      </c>
      <c r="H230" s="126">
        <v>99</v>
      </c>
      <c r="I230" s="126">
        <v>0</v>
      </c>
      <c r="J230" s="145">
        <v>0</v>
      </c>
      <c r="K230" s="126">
        <v>0</v>
      </c>
      <c r="L230" s="126">
        <v>0</v>
      </c>
      <c r="M230" s="126">
        <f t="shared" si="6"/>
        <v>99</v>
      </c>
      <c r="N230" s="126">
        <f t="shared" si="7"/>
        <v>0</v>
      </c>
      <c r="O230" s="190">
        <v>42195</v>
      </c>
      <c r="P230" s="147"/>
      <c r="Q230" s="192"/>
    </row>
    <row r="231" spans="1:17" ht="20.25">
      <c r="A231" s="180" t="s">
        <v>1260</v>
      </c>
      <c r="B231" s="210" t="s">
        <v>1261</v>
      </c>
      <c r="C231" s="142" t="s">
        <v>1262</v>
      </c>
      <c r="D231" s="142" t="s">
        <v>1118</v>
      </c>
      <c r="E231" s="190">
        <v>41395</v>
      </c>
      <c r="F231" s="126">
        <v>140</v>
      </c>
      <c r="G231" s="145">
        <v>0</v>
      </c>
      <c r="H231" s="126">
        <v>140</v>
      </c>
      <c r="I231" s="126">
        <v>0</v>
      </c>
      <c r="J231" s="145">
        <v>0</v>
      </c>
      <c r="K231" s="126">
        <v>42</v>
      </c>
      <c r="L231" s="126">
        <v>0</v>
      </c>
      <c r="M231" s="126">
        <f t="shared" si="6"/>
        <v>98</v>
      </c>
      <c r="N231" s="126">
        <f t="shared" si="7"/>
        <v>0</v>
      </c>
      <c r="O231" s="190">
        <v>42321</v>
      </c>
      <c r="P231" s="147"/>
      <c r="Q231" s="192" t="s">
        <v>557</v>
      </c>
    </row>
    <row r="232" spans="1:17" ht="20.25">
      <c r="A232" s="180" t="s">
        <v>1256</v>
      </c>
      <c r="B232" s="210" t="s">
        <v>1257</v>
      </c>
      <c r="C232" s="142" t="s">
        <v>1263</v>
      </c>
      <c r="D232" s="142" t="s">
        <v>100</v>
      </c>
      <c r="E232" s="190">
        <v>40385</v>
      </c>
      <c r="F232" s="126">
        <v>96</v>
      </c>
      <c r="G232" s="145">
        <v>0</v>
      </c>
      <c r="H232" s="126">
        <v>96</v>
      </c>
      <c r="I232" s="126">
        <v>0</v>
      </c>
      <c r="J232" s="145">
        <v>0</v>
      </c>
      <c r="K232" s="126">
        <v>0</v>
      </c>
      <c r="L232" s="126">
        <v>0</v>
      </c>
      <c r="M232" s="126">
        <f t="shared" si="6"/>
        <v>96</v>
      </c>
      <c r="N232" s="126">
        <f t="shared" si="7"/>
        <v>0</v>
      </c>
      <c r="O232" s="190">
        <v>42318</v>
      </c>
      <c r="P232" s="147" t="s">
        <v>119</v>
      </c>
      <c r="Q232" s="192" t="s">
        <v>536</v>
      </c>
    </row>
    <row r="233" spans="1:17" ht="20.25">
      <c r="A233" s="180" t="s">
        <v>1264</v>
      </c>
      <c r="B233" s="210" t="s">
        <v>1257</v>
      </c>
      <c r="C233" s="142" t="s">
        <v>1263</v>
      </c>
      <c r="D233" s="142" t="s">
        <v>178</v>
      </c>
      <c r="E233" s="190">
        <v>40907</v>
      </c>
      <c r="F233" s="126">
        <v>96</v>
      </c>
      <c r="G233" s="145">
        <v>0</v>
      </c>
      <c r="H233" s="126">
        <v>96</v>
      </c>
      <c r="I233" s="126">
        <v>0</v>
      </c>
      <c r="J233" s="145">
        <v>0</v>
      </c>
      <c r="K233" s="126">
        <v>0</v>
      </c>
      <c r="L233" s="126">
        <v>0</v>
      </c>
      <c r="M233" s="126">
        <f t="shared" si="6"/>
        <v>96</v>
      </c>
      <c r="N233" s="126">
        <f t="shared" si="7"/>
        <v>0</v>
      </c>
      <c r="O233" s="190">
        <v>43174</v>
      </c>
      <c r="P233" s="147"/>
      <c r="Q233" s="192" t="s">
        <v>537</v>
      </c>
    </row>
    <row r="234" spans="1:17" ht="20.25">
      <c r="A234" s="180" t="s">
        <v>1260</v>
      </c>
      <c r="B234" s="210" t="s">
        <v>1261</v>
      </c>
      <c r="C234" s="142" t="s">
        <v>1262</v>
      </c>
      <c r="D234" s="142" t="s">
        <v>1120</v>
      </c>
      <c r="E234" s="190">
        <v>41395</v>
      </c>
      <c r="F234" s="126">
        <v>136</v>
      </c>
      <c r="G234" s="145">
        <v>0</v>
      </c>
      <c r="H234" s="126">
        <v>136</v>
      </c>
      <c r="I234" s="126">
        <v>0</v>
      </c>
      <c r="J234" s="145">
        <v>0</v>
      </c>
      <c r="K234" s="126">
        <v>40.799999999999997</v>
      </c>
      <c r="L234" s="126">
        <v>0</v>
      </c>
      <c r="M234" s="126">
        <f t="shared" si="6"/>
        <v>95.2</v>
      </c>
      <c r="N234" s="126">
        <f t="shared" si="7"/>
        <v>0</v>
      </c>
      <c r="O234" s="190">
        <v>42162</v>
      </c>
      <c r="P234" s="147"/>
      <c r="Q234" s="192" t="s">
        <v>573</v>
      </c>
    </row>
    <row r="235" spans="1:17" ht="20.25">
      <c r="A235" s="180" t="s">
        <v>1256</v>
      </c>
      <c r="B235" s="210" t="s">
        <v>1257</v>
      </c>
      <c r="C235" s="142" t="s">
        <v>1258</v>
      </c>
      <c r="D235" s="142" t="s">
        <v>85</v>
      </c>
      <c r="E235" s="190">
        <v>40385</v>
      </c>
      <c r="F235" s="126">
        <v>100</v>
      </c>
      <c r="G235" s="145">
        <v>0</v>
      </c>
      <c r="H235" s="126">
        <v>100</v>
      </c>
      <c r="I235" s="126">
        <v>0</v>
      </c>
      <c r="J235" s="145">
        <v>0</v>
      </c>
      <c r="K235" s="126">
        <v>5</v>
      </c>
      <c r="L235" s="126">
        <v>0</v>
      </c>
      <c r="M235" s="126">
        <f t="shared" si="6"/>
        <v>95</v>
      </c>
      <c r="N235" s="126">
        <f t="shared" si="7"/>
        <v>0</v>
      </c>
      <c r="O235" s="190">
        <v>42333</v>
      </c>
      <c r="P235" s="147" t="s">
        <v>119</v>
      </c>
      <c r="Q235" s="192" t="s">
        <v>536</v>
      </c>
    </row>
    <row r="236" spans="1:17" ht="20.25">
      <c r="A236" s="180" t="s">
        <v>1264</v>
      </c>
      <c r="B236" s="210" t="s">
        <v>1257</v>
      </c>
      <c r="C236" s="142" t="s">
        <v>1263</v>
      </c>
      <c r="D236" s="142" t="s">
        <v>1234</v>
      </c>
      <c r="E236" s="190">
        <v>40907</v>
      </c>
      <c r="F236" s="126">
        <v>153</v>
      </c>
      <c r="G236" s="145">
        <v>0</v>
      </c>
      <c r="H236" s="126">
        <v>153</v>
      </c>
      <c r="I236" s="126">
        <v>0</v>
      </c>
      <c r="J236" s="145">
        <v>0</v>
      </c>
      <c r="K236" s="126">
        <v>59.632000000000005</v>
      </c>
      <c r="L236" s="126">
        <v>0</v>
      </c>
      <c r="M236" s="126">
        <f t="shared" si="6"/>
        <v>93.367999999999995</v>
      </c>
      <c r="N236" s="126">
        <f t="shared" si="7"/>
        <v>0</v>
      </c>
      <c r="O236" s="190" t="s">
        <v>1259</v>
      </c>
      <c r="P236" s="147"/>
      <c r="Q236" s="192" t="s">
        <v>538</v>
      </c>
    </row>
    <row r="237" spans="1:17" ht="20.25">
      <c r="A237" s="180" t="s">
        <v>1256</v>
      </c>
      <c r="B237" s="210" t="s">
        <v>1257</v>
      </c>
      <c r="C237" s="142" t="s">
        <v>1263</v>
      </c>
      <c r="D237" s="142" t="s">
        <v>168</v>
      </c>
      <c r="E237" s="190">
        <v>40385</v>
      </c>
      <c r="F237" s="126">
        <v>136</v>
      </c>
      <c r="G237" s="145">
        <v>0</v>
      </c>
      <c r="H237" s="126">
        <v>136</v>
      </c>
      <c r="I237" s="126">
        <v>0</v>
      </c>
      <c r="J237" s="145">
        <v>0</v>
      </c>
      <c r="K237" s="126">
        <v>46.44</v>
      </c>
      <c r="L237" s="126">
        <v>0</v>
      </c>
      <c r="M237" s="126">
        <f t="shared" si="6"/>
        <v>89.56</v>
      </c>
      <c r="N237" s="126">
        <f t="shared" si="7"/>
        <v>0</v>
      </c>
      <c r="O237" s="190" t="s">
        <v>1259</v>
      </c>
      <c r="P237" s="147" t="s">
        <v>105</v>
      </c>
      <c r="Q237" s="192" t="s">
        <v>538</v>
      </c>
    </row>
    <row r="238" spans="1:17" ht="20.25">
      <c r="A238" s="180" t="s">
        <v>1256</v>
      </c>
      <c r="B238" s="210" t="s">
        <v>1257</v>
      </c>
      <c r="C238" s="142" t="s">
        <v>1258</v>
      </c>
      <c r="D238" s="142" t="s">
        <v>206</v>
      </c>
      <c r="E238" s="190">
        <v>40385</v>
      </c>
      <c r="F238" s="126">
        <v>93</v>
      </c>
      <c r="G238" s="145">
        <v>0</v>
      </c>
      <c r="H238" s="126">
        <v>93</v>
      </c>
      <c r="I238" s="126">
        <v>0</v>
      </c>
      <c r="J238" s="145">
        <v>0</v>
      </c>
      <c r="K238" s="126">
        <v>15.5</v>
      </c>
      <c r="L238" s="126">
        <v>0</v>
      </c>
      <c r="M238" s="126">
        <f t="shared" si="6"/>
        <v>77.5</v>
      </c>
      <c r="N238" s="126">
        <f t="shared" si="7"/>
        <v>0</v>
      </c>
      <c r="O238" s="190">
        <v>42335</v>
      </c>
      <c r="P238" s="147" t="s">
        <v>105</v>
      </c>
      <c r="Q238" s="192" t="s">
        <v>536</v>
      </c>
    </row>
    <row r="239" spans="1:17" ht="20.25">
      <c r="A239" s="180" t="s">
        <v>1256</v>
      </c>
      <c r="B239" s="210" t="s">
        <v>1257</v>
      </c>
      <c r="C239" s="142" t="s">
        <v>1258</v>
      </c>
      <c r="D239" s="142" t="s">
        <v>184</v>
      </c>
      <c r="E239" s="190">
        <v>40385</v>
      </c>
      <c r="F239" s="126">
        <v>103</v>
      </c>
      <c r="G239" s="145">
        <v>0</v>
      </c>
      <c r="H239" s="126">
        <v>103</v>
      </c>
      <c r="I239" s="126">
        <v>0</v>
      </c>
      <c r="J239" s="145">
        <v>0</v>
      </c>
      <c r="K239" s="126">
        <v>15.7</v>
      </c>
      <c r="L239" s="126">
        <v>0</v>
      </c>
      <c r="M239" s="126">
        <f t="shared" si="6"/>
        <v>87.3</v>
      </c>
      <c r="N239" s="126">
        <f t="shared" si="7"/>
        <v>0</v>
      </c>
      <c r="O239" s="190">
        <v>42285</v>
      </c>
      <c r="P239" s="147" t="s">
        <v>105</v>
      </c>
      <c r="Q239" s="192" t="s">
        <v>536</v>
      </c>
    </row>
    <row r="240" spans="1:17" ht="20.25">
      <c r="A240" s="180" t="s">
        <v>1256</v>
      </c>
      <c r="B240" s="210" t="s">
        <v>1261</v>
      </c>
      <c r="C240" s="142" t="s">
        <v>1267</v>
      </c>
      <c r="D240" s="142" t="s">
        <v>218</v>
      </c>
      <c r="E240" s="190">
        <v>40472</v>
      </c>
      <c r="F240" s="126">
        <v>85</v>
      </c>
      <c r="G240" s="145">
        <v>0</v>
      </c>
      <c r="H240" s="126">
        <v>85</v>
      </c>
      <c r="I240" s="126">
        <v>0</v>
      </c>
      <c r="J240" s="145">
        <v>0</v>
      </c>
      <c r="K240" s="126">
        <v>0</v>
      </c>
      <c r="L240" s="126">
        <v>0</v>
      </c>
      <c r="M240" s="126">
        <f t="shared" si="6"/>
        <v>85</v>
      </c>
      <c r="N240" s="126">
        <f t="shared" si="7"/>
        <v>0</v>
      </c>
      <c r="O240" s="190">
        <v>44172</v>
      </c>
      <c r="P240" s="147" t="s">
        <v>529</v>
      </c>
      <c r="Q240" s="192" t="s">
        <v>1432</v>
      </c>
    </row>
    <row r="241" spans="1:17" ht="20.25">
      <c r="A241" s="180" t="s">
        <v>1268</v>
      </c>
      <c r="B241" s="210" t="s">
        <v>1261</v>
      </c>
      <c r="C241" s="142" t="s">
        <v>1267</v>
      </c>
      <c r="D241" s="142" t="s">
        <v>214</v>
      </c>
      <c r="E241" s="190">
        <v>41754</v>
      </c>
      <c r="F241" s="126">
        <v>85</v>
      </c>
      <c r="G241" s="145">
        <v>0</v>
      </c>
      <c r="H241" s="126">
        <v>85</v>
      </c>
      <c r="I241" s="126">
        <v>0</v>
      </c>
      <c r="J241" s="145">
        <v>0</v>
      </c>
      <c r="K241" s="126">
        <v>0</v>
      </c>
      <c r="L241" s="126">
        <v>0</v>
      </c>
      <c r="M241" s="126">
        <f t="shared" si="6"/>
        <v>85</v>
      </c>
      <c r="N241" s="126">
        <f t="shared" si="7"/>
        <v>0</v>
      </c>
      <c r="O241" s="190">
        <v>42188</v>
      </c>
      <c r="P241" s="147"/>
      <c r="Q241" s="192"/>
    </row>
    <row r="242" spans="1:17" ht="20.25">
      <c r="A242" s="180" t="s">
        <v>1303</v>
      </c>
      <c r="B242" s="210" t="s">
        <v>1304</v>
      </c>
      <c r="C242" s="142" t="s">
        <v>1305</v>
      </c>
      <c r="D242" s="142" t="s">
        <v>213</v>
      </c>
      <c r="E242" s="190">
        <v>41754</v>
      </c>
      <c r="F242" s="126">
        <v>85</v>
      </c>
      <c r="G242" s="145">
        <v>0</v>
      </c>
      <c r="H242" s="126">
        <v>85</v>
      </c>
      <c r="I242" s="126">
        <v>0</v>
      </c>
      <c r="J242" s="145">
        <v>0</v>
      </c>
      <c r="K242" s="126">
        <v>0</v>
      </c>
      <c r="L242" s="126">
        <v>0</v>
      </c>
      <c r="M242" s="126">
        <f t="shared" si="6"/>
        <v>85</v>
      </c>
      <c r="N242" s="126">
        <f t="shared" si="7"/>
        <v>0</v>
      </c>
      <c r="O242" s="190">
        <v>42259</v>
      </c>
      <c r="P242" s="147"/>
      <c r="Q242" s="192"/>
    </row>
    <row r="243" spans="1:17" ht="20.25">
      <c r="A243" s="180" t="s">
        <v>1306</v>
      </c>
      <c r="B243" s="210" t="s">
        <v>1307</v>
      </c>
      <c r="C243" s="142" t="s">
        <v>1308</v>
      </c>
      <c r="D243" s="142" t="s">
        <v>548</v>
      </c>
      <c r="E243" s="190">
        <v>40385</v>
      </c>
      <c r="F243" s="126">
        <v>84</v>
      </c>
      <c r="G243" s="145">
        <v>0</v>
      </c>
      <c r="H243" s="126">
        <v>84</v>
      </c>
      <c r="I243" s="126">
        <v>0</v>
      </c>
      <c r="J243" s="145">
        <v>0</v>
      </c>
      <c r="K243" s="126">
        <v>0</v>
      </c>
      <c r="L243" s="126">
        <v>0</v>
      </c>
      <c r="M243" s="126">
        <f t="shared" si="6"/>
        <v>84</v>
      </c>
      <c r="N243" s="126">
        <f t="shared" si="7"/>
        <v>0</v>
      </c>
      <c r="O243" s="190" t="s">
        <v>1309</v>
      </c>
      <c r="P243" s="147" t="s">
        <v>119</v>
      </c>
      <c r="Q243" s="192" t="s">
        <v>538</v>
      </c>
    </row>
    <row r="244" spans="1:17" ht="20.25">
      <c r="A244" s="180" t="s">
        <v>1310</v>
      </c>
      <c r="B244" s="210" t="s">
        <v>1307</v>
      </c>
      <c r="C244" s="142" t="s">
        <v>1311</v>
      </c>
      <c r="D244" s="142" t="s">
        <v>595</v>
      </c>
      <c r="E244" s="190">
        <v>40907</v>
      </c>
      <c r="F244" s="126">
        <v>84</v>
      </c>
      <c r="G244" s="145">
        <v>0</v>
      </c>
      <c r="H244" s="126">
        <v>84</v>
      </c>
      <c r="I244" s="126">
        <v>0</v>
      </c>
      <c r="J244" s="145">
        <v>0</v>
      </c>
      <c r="K244" s="126">
        <v>0</v>
      </c>
      <c r="L244" s="126">
        <v>0</v>
      </c>
      <c r="M244" s="126">
        <f t="shared" si="6"/>
        <v>84</v>
      </c>
      <c r="N244" s="126">
        <f t="shared" si="7"/>
        <v>0</v>
      </c>
      <c r="O244" s="190">
        <v>42500</v>
      </c>
      <c r="P244" s="147"/>
      <c r="Q244" s="192" t="s">
        <v>537</v>
      </c>
    </row>
    <row r="245" spans="1:17" ht="20.25">
      <c r="A245" s="180" t="s">
        <v>1306</v>
      </c>
      <c r="B245" s="210" t="s">
        <v>1307</v>
      </c>
      <c r="C245" s="142" t="s">
        <v>1308</v>
      </c>
      <c r="D245" s="142" t="s">
        <v>126</v>
      </c>
      <c r="E245" s="190">
        <v>40385</v>
      </c>
      <c r="F245" s="126">
        <v>83</v>
      </c>
      <c r="G245" s="145">
        <v>0</v>
      </c>
      <c r="H245" s="126">
        <v>83</v>
      </c>
      <c r="I245" s="126">
        <v>0</v>
      </c>
      <c r="J245" s="145">
        <v>0</v>
      </c>
      <c r="K245" s="126">
        <v>0</v>
      </c>
      <c r="L245" s="126">
        <v>0</v>
      </c>
      <c r="M245" s="126">
        <f t="shared" si="6"/>
        <v>83</v>
      </c>
      <c r="N245" s="126">
        <f t="shared" si="7"/>
        <v>0</v>
      </c>
      <c r="O245" s="190" t="s">
        <v>1309</v>
      </c>
      <c r="P245" s="147" t="s">
        <v>532</v>
      </c>
      <c r="Q245" s="192" t="s">
        <v>538</v>
      </c>
    </row>
    <row r="246" spans="1:17" ht="20.25">
      <c r="A246" s="180" t="s">
        <v>1306</v>
      </c>
      <c r="B246" s="210" t="s">
        <v>1307</v>
      </c>
      <c r="C246" s="142" t="s">
        <v>1311</v>
      </c>
      <c r="D246" s="142" t="s">
        <v>183</v>
      </c>
      <c r="E246" s="190">
        <v>40385</v>
      </c>
      <c r="F246" s="126">
        <v>177</v>
      </c>
      <c r="G246" s="145">
        <v>0</v>
      </c>
      <c r="H246" s="126">
        <v>177</v>
      </c>
      <c r="I246" s="126">
        <v>0</v>
      </c>
      <c r="J246" s="145">
        <v>0</v>
      </c>
      <c r="K246" s="126">
        <v>94.5</v>
      </c>
      <c r="L246" s="126">
        <v>0</v>
      </c>
      <c r="M246" s="126">
        <f t="shared" si="6"/>
        <v>82.5</v>
      </c>
      <c r="N246" s="126">
        <f t="shared" si="7"/>
        <v>0</v>
      </c>
      <c r="O246" s="190">
        <v>42356</v>
      </c>
      <c r="P246" s="147" t="s">
        <v>105</v>
      </c>
      <c r="Q246" s="192" t="s">
        <v>536</v>
      </c>
    </row>
    <row r="247" spans="1:17" ht="20.25">
      <c r="A247" s="180" t="s">
        <v>1306</v>
      </c>
      <c r="B247" s="210" t="s">
        <v>1307</v>
      </c>
      <c r="C247" s="142" t="s">
        <v>1308</v>
      </c>
      <c r="D247" s="142" t="s">
        <v>130</v>
      </c>
      <c r="E247" s="190">
        <v>40385</v>
      </c>
      <c r="F247" s="126">
        <v>87</v>
      </c>
      <c r="G247" s="145">
        <v>0</v>
      </c>
      <c r="H247" s="126">
        <v>87</v>
      </c>
      <c r="I247" s="126">
        <v>0</v>
      </c>
      <c r="J247" s="145">
        <v>0</v>
      </c>
      <c r="K247" s="126">
        <v>5</v>
      </c>
      <c r="L247" s="126">
        <v>0</v>
      </c>
      <c r="M247" s="126">
        <f t="shared" si="6"/>
        <v>82</v>
      </c>
      <c r="N247" s="126">
        <f t="shared" si="7"/>
        <v>0</v>
      </c>
      <c r="O247" s="190">
        <v>42335</v>
      </c>
      <c r="P247" s="147" t="s">
        <v>531</v>
      </c>
      <c r="Q247" s="192" t="s">
        <v>536</v>
      </c>
    </row>
    <row r="248" spans="1:17" ht="20.25">
      <c r="A248" s="180" t="s">
        <v>1306</v>
      </c>
      <c r="B248" s="210" t="s">
        <v>1307</v>
      </c>
      <c r="C248" s="142" t="s">
        <v>1308</v>
      </c>
      <c r="D248" s="142" t="s">
        <v>162</v>
      </c>
      <c r="E248" s="190">
        <v>40385</v>
      </c>
      <c r="F248" s="126">
        <v>82</v>
      </c>
      <c r="G248" s="145">
        <v>0</v>
      </c>
      <c r="H248" s="126">
        <v>82</v>
      </c>
      <c r="I248" s="126">
        <v>0</v>
      </c>
      <c r="J248" s="145">
        <v>0</v>
      </c>
      <c r="K248" s="126">
        <v>0</v>
      </c>
      <c r="L248" s="126">
        <v>0</v>
      </c>
      <c r="M248" s="126">
        <f t="shared" si="6"/>
        <v>82</v>
      </c>
      <c r="N248" s="126">
        <f t="shared" si="7"/>
        <v>0</v>
      </c>
      <c r="O248" s="190" t="s">
        <v>1309</v>
      </c>
      <c r="P248" s="147" t="s">
        <v>532</v>
      </c>
      <c r="Q248" s="192" t="s">
        <v>538</v>
      </c>
    </row>
    <row r="249" spans="1:17" ht="20.25">
      <c r="A249" s="180" t="s">
        <v>1303</v>
      </c>
      <c r="B249" s="210" t="s">
        <v>1304</v>
      </c>
      <c r="C249" s="142" t="s">
        <v>1312</v>
      </c>
      <c r="D249" s="142" t="s">
        <v>213</v>
      </c>
      <c r="E249" s="190">
        <v>41754</v>
      </c>
      <c r="F249" s="126">
        <v>82</v>
      </c>
      <c r="G249" s="145">
        <v>0</v>
      </c>
      <c r="H249" s="126">
        <v>82</v>
      </c>
      <c r="I249" s="126">
        <v>0</v>
      </c>
      <c r="J249" s="145">
        <v>0</v>
      </c>
      <c r="K249" s="126">
        <v>0</v>
      </c>
      <c r="L249" s="126">
        <v>0</v>
      </c>
      <c r="M249" s="126">
        <f t="shared" si="6"/>
        <v>82</v>
      </c>
      <c r="N249" s="126">
        <f t="shared" si="7"/>
        <v>0</v>
      </c>
      <c r="O249" s="190">
        <v>42165</v>
      </c>
      <c r="P249" s="147"/>
      <c r="Q249" s="192"/>
    </row>
    <row r="250" spans="1:17" ht="20.25">
      <c r="A250" s="180" t="s">
        <v>1303</v>
      </c>
      <c r="B250" s="210" t="s">
        <v>1304</v>
      </c>
      <c r="C250" s="142" t="s">
        <v>1305</v>
      </c>
      <c r="D250" s="142" t="s">
        <v>217</v>
      </c>
      <c r="E250" s="190">
        <v>41754</v>
      </c>
      <c r="F250" s="126">
        <v>80</v>
      </c>
      <c r="G250" s="145">
        <v>0</v>
      </c>
      <c r="H250" s="126">
        <v>80</v>
      </c>
      <c r="I250" s="126">
        <v>0</v>
      </c>
      <c r="J250" s="145">
        <v>0</v>
      </c>
      <c r="K250" s="126">
        <v>0</v>
      </c>
      <c r="L250" s="126">
        <v>0</v>
      </c>
      <c r="M250" s="126">
        <f t="shared" si="6"/>
        <v>80</v>
      </c>
      <c r="N250" s="126">
        <f t="shared" si="7"/>
        <v>0</v>
      </c>
      <c r="O250" s="190">
        <v>42209</v>
      </c>
      <c r="P250" s="147"/>
      <c r="Q250" s="192"/>
    </row>
    <row r="251" spans="1:17" ht="20.25">
      <c r="A251" s="180" t="s">
        <v>1306</v>
      </c>
      <c r="B251" s="210" t="s">
        <v>1307</v>
      </c>
      <c r="C251" s="142" t="s">
        <v>1311</v>
      </c>
      <c r="D251" s="142" t="s">
        <v>141</v>
      </c>
      <c r="E251" s="190">
        <v>40385</v>
      </c>
      <c r="F251" s="126">
        <v>89</v>
      </c>
      <c r="G251" s="145">
        <v>0</v>
      </c>
      <c r="H251" s="126">
        <v>89</v>
      </c>
      <c r="I251" s="126">
        <v>0</v>
      </c>
      <c r="J251" s="145">
        <v>0</v>
      </c>
      <c r="K251" s="126">
        <v>9.4499999999999993</v>
      </c>
      <c r="L251" s="126">
        <v>0</v>
      </c>
      <c r="M251" s="126">
        <f t="shared" si="6"/>
        <v>79.55</v>
      </c>
      <c r="N251" s="126">
        <f t="shared" si="7"/>
        <v>0</v>
      </c>
      <c r="O251" s="190">
        <v>42328</v>
      </c>
      <c r="P251" s="147" t="s">
        <v>531</v>
      </c>
      <c r="Q251" s="192" t="s">
        <v>536</v>
      </c>
    </row>
    <row r="252" spans="1:17" ht="20.25">
      <c r="A252" s="180" t="s">
        <v>1303</v>
      </c>
      <c r="B252" s="210" t="s">
        <v>1304</v>
      </c>
      <c r="C252" s="142" t="s">
        <v>1305</v>
      </c>
      <c r="D252" s="142" t="s">
        <v>219</v>
      </c>
      <c r="E252" s="190">
        <v>41754</v>
      </c>
      <c r="F252" s="126">
        <v>78</v>
      </c>
      <c r="G252" s="145">
        <v>0</v>
      </c>
      <c r="H252" s="126">
        <v>78</v>
      </c>
      <c r="I252" s="126">
        <v>0</v>
      </c>
      <c r="J252" s="145">
        <v>0</v>
      </c>
      <c r="K252" s="126">
        <v>0</v>
      </c>
      <c r="L252" s="126">
        <v>0</v>
      </c>
      <c r="M252" s="126">
        <f t="shared" si="6"/>
        <v>78</v>
      </c>
      <c r="N252" s="126">
        <f t="shared" si="7"/>
        <v>0</v>
      </c>
      <c r="O252" s="190">
        <v>42207</v>
      </c>
      <c r="P252" s="147"/>
      <c r="Q252" s="192"/>
    </row>
    <row r="253" spans="1:17" ht="20.25">
      <c r="A253" s="180" t="s">
        <v>1313</v>
      </c>
      <c r="B253" s="210" t="s">
        <v>1314</v>
      </c>
      <c r="C253" s="142" t="s">
        <v>1315</v>
      </c>
      <c r="D253" s="142" t="s">
        <v>1429</v>
      </c>
      <c r="E253" s="190">
        <v>40472</v>
      </c>
      <c r="F253" s="126">
        <v>77</v>
      </c>
      <c r="G253" s="145">
        <v>0</v>
      </c>
      <c r="H253" s="126">
        <v>77</v>
      </c>
      <c r="I253" s="126">
        <v>0</v>
      </c>
      <c r="J253" s="145">
        <v>0</v>
      </c>
      <c r="K253" s="126">
        <v>0</v>
      </c>
      <c r="L253" s="126">
        <v>0</v>
      </c>
      <c r="M253" s="126">
        <f t="shared" si="6"/>
        <v>77</v>
      </c>
      <c r="N253" s="126">
        <f t="shared" si="7"/>
        <v>0</v>
      </c>
      <c r="O253" s="190">
        <v>44172</v>
      </c>
      <c r="P253" s="147" t="s">
        <v>119</v>
      </c>
      <c r="Q253" s="192" t="s">
        <v>1434</v>
      </c>
    </row>
    <row r="254" spans="1:17" ht="20.25">
      <c r="A254" s="180" t="s">
        <v>1316</v>
      </c>
      <c r="B254" s="210" t="s">
        <v>1317</v>
      </c>
      <c r="C254" s="142" t="s">
        <v>1318</v>
      </c>
      <c r="D254" s="142" t="s">
        <v>54</v>
      </c>
      <c r="E254" s="190">
        <v>40907</v>
      </c>
      <c r="F254" s="126">
        <v>77</v>
      </c>
      <c r="G254" s="145">
        <v>0</v>
      </c>
      <c r="H254" s="126">
        <v>77</v>
      </c>
      <c r="I254" s="126">
        <v>0</v>
      </c>
      <c r="J254" s="145">
        <v>0</v>
      </c>
      <c r="K254" s="126">
        <v>0</v>
      </c>
      <c r="L254" s="126">
        <v>0</v>
      </c>
      <c r="M254" s="126">
        <f t="shared" si="6"/>
        <v>77</v>
      </c>
      <c r="N254" s="126">
        <f t="shared" si="7"/>
        <v>0</v>
      </c>
      <c r="O254" s="190" t="s">
        <v>1319</v>
      </c>
      <c r="P254" s="147"/>
      <c r="Q254" s="192" t="s">
        <v>538</v>
      </c>
    </row>
    <row r="255" spans="1:17" ht="20.25">
      <c r="A255" s="180" t="s">
        <v>1313</v>
      </c>
      <c r="B255" s="210" t="s">
        <v>1317</v>
      </c>
      <c r="C255" s="142" t="s">
        <v>1320</v>
      </c>
      <c r="D255" s="142" t="s">
        <v>96</v>
      </c>
      <c r="E255" s="190">
        <v>40385</v>
      </c>
      <c r="F255" s="126">
        <v>571</v>
      </c>
      <c r="G255" s="145">
        <v>0</v>
      </c>
      <c r="H255" s="126">
        <v>571</v>
      </c>
      <c r="I255" s="126">
        <v>0</v>
      </c>
      <c r="J255" s="145">
        <v>0</v>
      </c>
      <c r="K255" s="126">
        <v>495.642</v>
      </c>
      <c r="L255" s="126">
        <v>0</v>
      </c>
      <c r="M255" s="126">
        <f t="shared" si="6"/>
        <v>75.358000000000004</v>
      </c>
      <c r="N255" s="126">
        <f t="shared" si="7"/>
        <v>0</v>
      </c>
      <c r="O255" s="190" t="s">
        <v>1319</v>
      </c>
      <c r="P255" s="147" t="s">
        <v>119</v>
      </c>
      <c r="Q255" s="192" t="s">
        <v>538</v>
      </c>
    </row>
    <row r="256" spans="1:17" ht="20.25">
      <c r="A256" s="180" t="s">
        <v>1313</v>
      </c>
      <c r="B256" s="210" t="s">
        <v>1317</v>
      </c>
      <c r="C256" s="142" t="s">
        <v>1318</v>
      </c>
      <c r="D256" s="142" t="s">
        <v>175</v>
      </c>
      <c r="E256" s="190">
        <v>40385</v>
      </c>
      <c r="F256" s="126">
        <v>75</v>
      </c>
      <c r="G256" s="145">
        <v>0</v>
      </c>
      <c r="H256" s="126">
        <v>75</v>
      </c>
      <c r="I256" s="126">
        <v>0</v>
      </c>
      <c r="J256" s="145">
        <v>0</v>
      </c>
      <c r="K256" s="126">
        <v>0</v>
      </c>
      <c r="L256" s="126">
        <v>0</v>
      </c>
      <c r="M256" s="126">
        <f t="shared" si="6"/>
        <v>75</v>
      </c>
      <c r="N256" s="126">
        <f t="shared" si="7"/>
        <v>0</v>
      </c>
      <c r="O256" s="190">
        <v>42342</v>
      </c>
      <c r="P256" s="147" t="s">
        <v>105</v>
      </c>
      <c r="Q256" s="192" t="s">
        <v>536</v>
      </c>
    </row>
    <row r="257" spans="1:17" ht="20.25">
      <c r="A257" s="180" t="s">
        <v>1321</v>
      </c>
      <c r="B257" s="210" t="s">
        <v>1314</v>
      </c>
      <c r="C257" s="142" t="s">
        <v>1322</v>
      </c>
      <c r="D257" s="142" t="s">
        <v>280</v>
      </c>
      <c r="E257" s="190">
        <v>41444</v>
      </c>
      <c r="F257" s="126">
        <v>200</v>
      </c>
      <c r="G257" s="145">
        <v>0</v>
      </c>
      <c r="H257" s="126">
        <v>200</v>
      </c>
      <c r="I257" s="126">
        <v>0</v>
      </c>
      <c r="J257" s="145">
        <v>0</v>
      </c>
      <c r="K257" s="126">
        <v>125</v>
      </c>
      <c r="L257" s="126">
        <v>0</v>
      </c>
      <c r="M257" s="126">
        <f t="shared" si="6"/>
        <v>75</v>
      </c>
      <c r="N257" s="126">
        <f t="shared" si="7"/>
        <v>0</v>
      </c>
      <c r="O257" s="190">
        <v>42189</v>
      </c>
      <c r="P257" s="147"/>
      <c r="Q257" s="192" t="s">
        <v>573</v>
      </c>
    </row>
    <row r="258" spans="1:17" ht="20.25">
      <c r="A258" s="180" t="s">
        <v>1323</v>
      </c>
      <c r="B258" s="210" t="s">
        <v>1324</v>
      </c>
      <c r="C258" s="142" t="s">
        <v>1325</v>
      </c>
      <c r="D258" s="142" t="s">
        <v>1198</v>
      </c>
      <c r="E258" s="190">
        <v>41444</v>
      </c>
      <c r="F258" s="126">
        <v>104</v>
      </c>
      <c r="G258" s="145">
        <v>0</v>
      </c>
      <c r="H258" s="126">
        <v>104</v>
      </c>
      <c r="I258" s="126">
        <v>0</v>
      </c>
      <c r="J258" s="145">
        <v>0</v>
      </c>
      <c r="K258" s="126">
        <v>31.2</v>
      </c>
      <c r="L258" s="126">
        <v>0</v>
      </c>
      <c r="M258" s="126">
        <f t="shared" si="6"/>
        <v>72.8</v>
      </c>
      <c r="N258" s="126">
        <f t="shared" si="7"/>
        <v>0</v>
      </c>
      <c r="O258" s="190">
        <v>42189</v>
      </c>
      <c r="P258" s="147"/>
      <c r="Q258" s="192" t="s">
        <v>573</v>
      </c>
    </row>
    <row r="259" spans="1:17" ht="20.25">
      <c r="A259" s="180" t="s">
        <v>1326</v>
      </c>
      <c r="B259" s="210" t="s">
        <v>1327</v>
      </c>
      <c r="C259" s="142" t="s">
        <v>1328</v>
      </c>
      <c r="D259" s="142" t="s">
        <v>63</v>
      </c>
      <c r="E259" s="190">
        <v>40907</v>
      </c>
      <c r="F259" s="126">
        <v>72</v>
      </c>
      <c r="G259" s="145">
        <v>0</v>
      </c>
      <c r="H259" s="126">
        <v>72</v>
      </c>
      <c r="I259" s="126">
        <v>0</v>
      </c>
      <c r="J259" s="145">
        <v>0</v>
      </c>
      <c r="K259" s="126">
        <v>0</v>
      </c>
      <c r="L259" s="126">
        <v>0</v>
      </c>
      <c r="M259" s="126">
        <f t="shared" si="6"/>
        <v>72</v>
      </c>
      <c r="N259" s="126">
        <f t="shared" si="7"/>
        <v>0</v>
      </c>
      <c r="O259" s="190">
        <v>42396</v>
      </c>
      <c r="P259" s="147"/>
      <c r="Q259" s="192" t="s">
        <v>537</v>
      </c>
    </row>
    <row r="260" spans="1:17" ht="20.25">
      <c r="A260" s="180" t="s">
        <v>1326</v>
      </c>
      <c r="B260" s="210" t="s">
        <v>1327</v>
      </c>
      <c r="C260" s="142" t="s">
        <v>1328</v>
      </c>
      <c r="D260" s="142" t="s">
        <v>200</v>
      </c>
      <c r="E260" s="190">
        <v>40907</v>
      </c>
      <c r="F260" s="126">
        <v>71</v>
      </c>
      <c r="G260" s="145">
        <v>0</v>
      </c>
      <c r="H260" s="126">
        <v>71</v>
      </c>
      <c r="I260" s="126">
        <v>0</v>
      </c>
      <c r="J260" s="145">
        <v>0</v>
      </c>
      <c r="K260" s="126">
        <v>0</v>
      </c>
      <c r="L260" s="126">
        <v>0</v>
      </c>
      <c r="M260" s="126">
        <f t="shared" si="6"/>
        <v>71</v>
      </c>
      <c r="N260" s="126">
        <f t="shared" si="7"/>
        <v>0</v>
      </c>
      <c r="O260" s="190" t="s">
        <v>1329</v>
      </c>
      <c r="P260" s="147"/>
      <c r="Q260" s="192" t="s">
        <v>538</v>
      </c>
    </row>
    <row r="261" spans="1:17" ht="20.25">
      <c r="A261" s="180" t="s">
        <v>1330</v>
      </c>
      <c r="B261" s="210" t="s">
        <v>1324</v>
      </c>
      <c r="C261" s="142" t="s">
        <v>1331</v>
      </c>
      <c r="D261" s="142" t="s">
        <v>591</v>
      </c>
      <c r="E261" s="190">
        <v>41754</v>
      </c>
      <c r="F261" s="126">
        <v>71</v>
      </c>
      <c r="G261" s="145">
        <v>0</v>
      </c>
      <c r="H261" s="126">
        <v>71</v>
      </c>
      <c r="I261" s="126">
        <v>0</v>
      </c>
      <c r="J261" s="145">
        <v>0</v>
      </c>
      <c r="K261" s="126">
        <v>0</v>
      </c>
      <c r="L261" s="126">
        <v>0</v>
      </c>
      <c r="M261" s="126">
        <f t="shared" ref="M261:M324" si="8">H261+I261-K261-L261</f>
        <v>71</v>
      </c>
      <c r="N261" s="126">
        <f t="shared" ref="N261:N324" si="9">F261-H261-I261</f>
        <v>0</v>
      </c>
      <c r="O261" s="190">
        <v>42310</v>
      </c>
      <c r="P261" s="147"/>
      <c r="Q261" s="192"/>
    </row>
    <row r="262" spans="1:17" ht="20.25">
      <c r="A262" s="180" t="s">
        <v>1332</v>
      </c>
      <c r="B262" s="210" t="s">
        <v>1333</v>
      </c>
      <c r="C262" s="142" t="s">
        <v>1334</v>
      </c>
      <c r="D262" s="142" t="s">
        <v>96</v>
      </c>
      <c r="E262" s="190">
        <v>40907</v>
      </c>
      <c r="F262" s="126">
        <v>500</v>
      </c>
      <c r="G262" s="145">
        <v>0</v>
      </c>
      <c r="H262" s="126">
        <v>500</v>
      </c>
      <c r="I262" s="126">
        <v>0</v>
      </c>
      <c r="J262" s="145">
        <v>0</v>
      </c>
      <c r="K262" s="126">
        <v>429.98599999999999</v>
      </c>
      <c r="L262" s="126">
        <v>0</v>
      </c>
      <c r="M262" s="126">
        <f t="shared" si="8"/>
        <v>70.01400000000001</v>
      </c>
      <c r="N262" s="126">
        <f t="shared" si="9"/>
        <v>0</v>
      </c>
      <c r="O262" s="190">
        <v>45289</v>
      </c>
      <c r="P262" s="147"/>
      <c r="Q262" s="192" t="s">
        <v>558</v>
      </c>
    </row>
    <row r="263" spans="1:17" ht="20.25">
      <c r="A263" s="180" t="s">
        <v>1335</v>
      </c>
      <c r="B263" s="210" t="s">
        <v>1336</v>
      </c>
      <c r="C263" s="142" t="s">
        <v>1337</v>
      </c>
      <c r="D263" s="142" t="s">
        <v>219</v>
      </c>
      <c r="E263" s="190">
        <v>40472</v>
      </c>
      <c r="F263" s="126">
        <v>103</v>
      </c>
      <c r="G263" s="145">
        <v>0</v>
      </c>
      <c r="H263" s="126">
        <v>103</v>
      </c>
      <c r="I263" s="126">
        <v>0</v>
      </c>
      <c r="J263" s="145">
        <v>0</v>
      </c>
      <c r="K263" s="126">
        <v>33</v>
      </c>
      <c r="L263" s="126">
        <v>0</v>
      </c>
      <c r="M263" s="126">
        <f t="shared" si="8"/>
        <v>70</v>
      </c>
      <c r="N263" s="126">
        <f t="shared" si="9"/>
        <v>0</v>
      </c>
      <c r="O263" s="190">
        <v>44167</v>
      </c>
      <c r="P263" s="147" t="s">
        <v>529</v>
      </c>
      <c r="Q263" s="192" t="s">
        <v>1432</v>
      </c>
    </row>
    <row r="264" spans="1:17" ht="20.25">
      <c r="A264" s="180" t="s">
        <v>1313</v>
      </c>
      <c r="B264" s="210" t="s">
        <v>1317</v>
      </c>
      <c r="C264" s="142" t="s">
        <v>1318</v>
      </c>
      <c r="D264" s="142" t="s">
        <v>163</v>
      </c>
      <c r="E264" s="190">
        <v>40385</v>
      </c>
      <c r="F264" s="126">
        <v>73</v>
      </c>
      <c r="G264" s="145">
        <v>0</v>
      </c>
      <c r="H264" s="126">
        <v>73</v>
      </c>
      <c r="I264" s="126">
        <v>0</v>
      </c>
      <c r="J264" s="145">
        <v>0</v>
      </c>
      <c r="K264" s="126">
        <v>3.65</v>
      </c>
      <c r="L264" s="126">
        <v>0</v>
      </c>
      <c r="M264" s="126">
        <f t="shared" si="8"/>
        <v>69.349999999999994</v>
      </c>
      <c r="N264" s="126">
        <f t="shared" si="9"/>
        <v>0</v>
      </c>
      <c r="O264" s="190">
        <v>42272</v>
      </c>
      <c r="P264" s="147" t="s">
        <v>105</v>
      </c>
      <c r="Q264" s="192" t="s">
        <v>536</v>
      </c>
    </row>
    <row r="265" spans="1:17" ht="20.25">
      <c r="A265" s="180" t="s">
        <v>1313</v>
      </c>
      <c r="B265" s="210" t="s">
        <v>1317</v>
      </c>
      <c r="C265" s="142" t="s">
        <v>1320</v>
      </c>
      <c r="D265" s="142" t="s">
        <v>171</v>
      </c>
      <c r="E265" s="190">
        <v>40385</v>
      </c>
      <c r="F265" s="126">
        <v>300</v>
      </c>
      <c r="G265" s="145">
        <v>0</v>
      </c>
      <c r="H265" s="126">
        <v>300</v>
      </c>
      <c r="I265" s="126">
        <v>0</v>
      </c>
      <c r="J265" s="145">
        <v>0</v>
      </c>
      <c r="K265" s="126">
        <v>230.7</v>
      </c>
      <c r="L265" s="126">
        <v>0</v>
      </c>
      <c r="M265" s="126">
        <f t="shared" si="8"/>
        <v>69.300000000000011</v>
      </c>
      <c r="N265" s="126">
        <f t="shared" si="9"/>
        <v>0</v>
      </c>
      <c r="O265" s="190">
        <v>42362</v>
      </c>
      <c r="P265" s="147" t="s">
        <v>105</v>
      </c>
      <c r="Q265" s="192" t="s">
        <v>536</v>
      </c>
    </row>
    <row r="266" spans="1:17" ht="20.25">
      <c r="A266" s="180" t="s">
        <v>1313</v>
      </c>
      <c r="B266" s="210" t="s">
        <v>1317</v>
      </c>
      <c r="C266" s="142" t="s">
        <v>1318</v>
      </c>
      <c r="D266" s="142" t="s">
        <v>549</v>
      </c>
      <c r="E266" s="190">
        <v>40385</v>
      </c>
      <c r="F266" s="126">
        <v>104</v>
      </c>
      <c r="G266" s="145">
        <v>0</v>
      </c>
      <c r="H266" s="126">
        <v>104</v>
      </c>
      <c r="I266" s="126">
        <v>0</v>
      </c>
      <c r="J266" s="145">
        <v>0</v>
      </c>
      <c r="K266" s="126">
        <v>35.36</v>
      </c>
      <c r="L266" s="126">
        <v>0</v>
      </c>
      <c r="M266" s="126">
        <f t="shared" si="8"/>
        <v>68.64</v>
      </c>
      <c r="N266" s="126">
        <f t="shared" si="9"/>
        <v>0</v>
      </c>
      <c r="O266" s="190" t="s">
        <v>1319</v>
      </c>
      <c r="P266" s="147"/>
      <c r="Q266" s="192" t="s">
        <v>538</v>
      </c>
    </row>
    <row r="267" spans="1:17" ht="20.25">
      <c r="A267" s="180" t="s">
        <v>1313</v>
      </c>
      <c r="B267" s="210" t="s">
        <v>1317</v>
      </c>
      <c r="C267" s="142" t="s">
        <v>1318</v>
      </c>
      <c r="D267" s="142" t="s">
        <v>530</v>
      </c>
      <c r="E267" s="190">
        <v>40385</v>
      </c>
      <c r="F267" s="126">
        <v>72</v>
      </c>
      <c r="G267" s="145">
        <v>0</v>
      </c>
      <c r="H267" s="126">
        <v>72</v>
      </c>
      <c r="I267" s="126">
        <v>0</v>
      </c>
      <c r="J267" s="145">
        <v>0</v>
      </c>
      <c r="K267" s="126">
        <v>4</v>
      </c>
      <c r="L267" s="126">
        <v>0</v>
      </c>
      <c r="M267" s="126">
        <f t="shared" si="8"/>
        <v>68</v>
      </c>
      <c r="N267" s="126">
        <f t="shared" si="9"/>
        <v>0</v>
      </c>
      <c r="O267" s="190">
        <v>42336</v>
      </c>
      <c r="P267" s="147" t="s">
        <v>119</v>
      </c>
      <c r="Q267" s="192" t="s">
        <v>536</v>
      </c>
    </row>
    <row r="268" spans="1:17" ht="20.25">
      <c r="A268" s="180" t="s">
        <v>1313</v>
      </c>
      <c r="B268" s="210" t="s">
        <v>1317</v>
      </c>
      <c r="C268" s="142" t="s">
        <v>1320</v>
      </c>
      <c r="D268" s="142" t="s">
        <v>120</v>
      </c>
      <c r="E268" s="190">
        <v>40385</v>
      </c>
      <c r="F268" s="126">
        <v>69</v>
      </c>
      <c r="G268" s="145">
        <v>0</v>
      </c>
      <c r="H268" s="126">
        <v>69</v>
      </c>
      <c r="I268" s="126">
        <v>0</v>
      </c>
      <c r="J268" s="145">
        <v>0</v>
      </c>
      <c r="K268" s="126">
        <v>4</v>
      </c>
      <c r="L268" s="126">
        <v>0</v>
      </c>
      <c r="M268" s="126">
        <f t="shared" si="8"/>
        <v>65</v>
      </c>
      <c r="N268" s="126">
        <f t="shared" si="9"/>
        <v>0</v>
      </c>
      <c r="O268" s="190">
        <v>42360</v>
      </c>
      <c r="P268" s="147" t="s">
        <v>119</v>
      </c>
      <c r="Q268" s="192" t="s">
        <v>536</v>
      </c>
    </row>
    <row r="269" spans="1:17" ht="20.25">
      <c r="A269" s="180" t="s">
        <v>1313</v>
      </c>
      <c r="B269" s="210" t="s">
        <v>1317</v>
      </c>
      <c r="C269" s="142" t="s">
        <v>1318</v>
      </c>
      <c r="D269" s="142" t="s">
        <v>177</v>
      </c>
      <c r="E269" s="190">
        <v>40385</v>
      </c>
      <c r="F269" s="126">
        <v>69</v>
      </c>
      <c r="G269" s="145">
        <v>0</v>
      </c>
      <c r="H269" s="126">
        <v>69</v>
      </c>
      <c r="I269" s="126">
        <v>0</v>
      </c>
      <c r="J269" s="145">
        <v>0</v>
      </c>
      <c r="K269" s="126">
        <v>4</v>
      </c>
      <c r="L269" s="126">
        <v>0</v>
      </c>
      <c r="M269" s="126">
        <f t="shared" si="8"/>
        <v>65</v>
      </c>
      <c r="N269" s="126">
        <f t="shared" si="9"/>
        <v>0</v>
      </c>
      <c r="O269" s="190">
        <v>42367</v>
      </c>
      <c r="P269" s="147" t="s">
        <v>119</v>
      </c>
      <c r="Q269" s="192" t="s">
        <v>536</v>
      </c>
    </row>
    <row r="270" spans="1:17" ht="20.25">
      <c r="A270" s="180" t="s">
        <v>1313</v>
      </c>
      <c r="B270" s="210" t="s">
        <v>1317</v>
      </c>
      <c r="C270" s="142" t="s">
        <v>1320</v>
      </c>
      <c r="D270" s="142" t="s">
        <v>541</v>
      </c>
      <c r="E270" s="190">
        <v>40385</v>
      </c>
      <c r="F270" s="126">
        <v>65</v>
      </c>
      <c r="G270" s="145">
        <v>0</v>
      </c>
      <c r="H270" s="126">
        <v>65</v>
      </c>
      <c r="I270" s="126">
        <v>0</v>
      </c>
      <c r="J270" s="145">
        <v>0</v>
      </c>
      <c r="K270" s="126">
        <v>0</v>
      </c>
      <c r="L270" s="126">
        <v>0</v>
      </c>
      <c r="M270" s="126">
        <f t="shared" si="8"/>
        <v>65</v>
      </c>
      <c r="N270" s="126">
        <f t="shared" si="9"/>
        <v>0</v>
      </c>
      <c r="O270" s="190" t="s">
        <v>1319</v>
      </c>
      <c r="P270" s="147" t="s">
        <v>119</v>
      </c>
      <c r="Q270" s="192" t="s">
        <v>538</v>
      </c>
    </row>
    <row r="271" spans="1:17" ht="20.25">
      <c r="A271" s="180" t="s">
        <v>1338</v>
      </c>
      <c r="B271" s="210" t="s">
        <v>1314</v>
      </c>
      <c r="C271" s="142" t="s">
        <v>1315</v>
      </c>
      <c r="D271" s="142" t="s">
        <v>218</v>
      </c>
      <c r="E271" s="190">
        <v>41754</v>
      </c>
      <c r="F271" s="126">
        <v>65</v>
      </c>
      <c r="G271" s="145">
        <v>0</v>
      </c>
      <c r="H271" s="126">
        <v>65</v>
      </c>
      <c r="I271" s="126">
        <v>0</v>
      </c>
      <c r="J271" s="145">
        <v>0</v>
      </c>
      <c r="K271" s="126">
        <v>0</v>
      </c>
      <c r="L271" s="126">
        <v>0</v>
      </c>
      <c r="M271" s="126">
        <f t="shared" si="8"/>
        <v>65</v>
      </c>
      <c r="N271" s="126">
        <f t="shared" si="9"/>
        <v>0</v>
      </c>
      <c r="O271" s="190">
        <v>42224</v>
      </c>
      <c r="P271" s="147"/>
      <c r="Q271" s="192"/>
    </row>
    <row r="272" spans="1:17" ht="20.25">
      <c r="A272" s="180" t="s">
        <v>1316</v>
      </c>
      <c r="B272" s="210" t="s">
        <v>1317</v>
      </c>
      <c r="C272" s="142" t="s">
        <v>1318</v>
      </c>
      <c r="D272" s="142" t="s">
        <v>1235</v>
      </c>
      <c r="E272" s="190">
        <v>40907</v>
      </c>
      <c r="F272" s="126">
        <v>133</v>
      </c>
      <c r="G272" s="145">
        <v>0</v>
      </c>
      <c r="H272" s="126">
        <v>133</v>
      </c>
      <c r="I272" s="126">
        <v>0</v>
      </c>
      <c r="J272" s="145">
        <v>0</v>
      </c>
      <c r="K272" s="126">
        <v>68.5</v>
      </c>
      <c r="L272" s="126">
        <v>0</v>
      </c>
      <c r="M272" s="126">
        <f t="shared" si="8"/>
        <v>64.5</v>
      </c>
      <c r="N272" s="126">
        <f t="shared" si="9"/>
        <v>0</v>
      </c>
      <c r="O272" s="190">
        <v>42424</v>
      </c>
      <c r="P272" s="147"/>
      <c r="Q272" s="192" t="s">
        <v>537</v>
      </c>
    </row>
    <row r="273" spans="1:17" ht="20.25">
      <c r="A273" s="180" t="s">
        <v>1316</v>
      </c>
      <c r="B273" s="210" t="s">
        <v>1317</v>
      </c>
      <c r="C273" s="142" t="s">
        <v>1318</v>
      </c>
      <c r="D273" s="142" t="s">
        <v>1236</v>
      </c>
      <c r="E273" s="190">
        <v>40907</v>
      </c>
      <c r="F273" s="126">
        <v>63</v>
      </c>
      <c r="G273" s="145">
        <v>0</v>
      </c>
      <c r="H273" s="126">
        <v>63</v>
      </c>
      <c r="I273" s="126">
        <v>0</v>
      </c>
      <c r="J273" s="145">
        <v>0</v>
      </c>
      <c r="K273" s="126">
        <v>0</v>
      </c>
      <c r="L273" s="126">
        <v>0</v>
      </c>
      <c r="M273" s="126">
        <f t="shared" si="8"/>
        <v>63</v>
      </c>
      <c r="N273" s="126">
        <f t="shared" si="9"/>
        <v>0</v>
      </c>
      <c r="O273" s="190">
        <v>42429</v>
      </c>
      <c r="P273" s="147"/>
      <c r="Q273" s="192" t="s">
        <v>537</v>
      </c>
    </row>
    <row r="274" spans="1:17" ht="20.25">
      <c r="A274" s="180" t="s">
        <v>1316</v>
      </c>
      <c r="B274" s="210" t="s">
        <v>1317</v>
      </c>
      <c r="C274" s="142" t="s">
        <v>1318</v>
      </c>
      <c r="D274" s="142" t="s">
        <v>81</v>
      </c>
      <c r="E274" s="190">
        <v>40907</v>
      </c>
      <c r="F274" s="126">
        <v>63</v>
      </c>
      <c r="G274" s="145">
        <v>0</v>
      </c>
      <c r="H274" s="126">
        <v>63</v>
      </c>
      <c r="I274" s="126">
        <v>0</v>
      </c>
      <c r="J274" s="145">
        <v>0</v>
      </c>
      <c r="K274" s="126">
        <v>0</v>
      </c>
      <c r="L274" s="126">
        <v>0</v>
      </c>
      <c r="M274" s="126">
        <f t="shared" si="8"/>
        <v>63</v>
      </c>
      <c r="N274" s="126">
        <f t="shared" si="9"/>
        <v>0</v>
      </c>
      <c r="O274" s="190">
        <v>42445</v>
      </c>
      <c r="P274" s="147"/>
      <c r="Q274" s="192" t="s">
        <v>537</v>
      </c>
    </row>
    <row r="275" spans="1:17" ht="20.25">
      <c r="A275" s="180" t="s">
        <v>1321</v>
      </c>
      <c r="B275" s="210" t="s">
        <v>1314</v>
      </c>
      <c r="C275" s="142" t="s">
        <v>1322</v>
      </c>
      <c r="D275" s="142" t="s">
        <v>1237</v>
      </c>
      <c r="E275" s="190">
        <v>41444</v>
      </c>
      <c r="F275" s="126">
        <v>89</v>
      </c>
      <c r="G275" s="145">
        <v>0</v>
      </c>
      <c r="H275" s="126">
        <v>89</v>
      </c>
      <c r="I275" s="126">
        <v>0</v>
      </c>
      <c r="J275" s="145">
        <v>0</v>
      </c>
      <c r="K275" s="126">
        <v>26.7</v>
      </c>
      <c r="L275" s="126">
        <v>0</v>
      </c>
      <c r="M275" s="126">
        <f t="shared" si="8"/>
        <v>62.3</v>
      </c>
      <c r="N275" s="126">
        <f t="shared" si="9"/>
        <v>0</v>
      </c>
      <c r="O275" s="190">
        <v>42193</v>
      </c>
      <c r="P275" s="147"/>
      <c r="Q275" s="192" t="s">
        <v>573</v>
      </c>
    </row>
    <row r="276" spans="1:17" ht="20.25">
      <c r="A276" s="180" t="s">
        <v>1338</v>
      </c>
      <c r="B276" s="210" t="s">
        <v>1317</v>
      </c>
      <c r="C276" s="142" t="s">
        <v>1318</v>
      </c>
      <c r="D276" s="142" t="s">
        <v>1238</v>
      </c>
      <c r="E276" s="190">
        <v>41754</v>
      </c>
      <c r="F276" s="126">
        <v>62</v>
      </c>
      <c r="G276" s="145">
        <v>0</v>
      </c>
      <c r="H276" s="126">
        <v>62</v>
      </c>
      <c r="I276" s="126">
        <v>0</v>
      </c>
      <c r="J276" s="145">
        <v>0</v>
      </c>
      <c r="K276" s="126">
        <v>0</v>
      </c>
      <c r="L276" s="126">
        <v>0</v>
      </c>
      <c r="M276" s="126">
        <f t="shared" si="8"/>
        <v>62</v>
      </c>
      <c r="N276" s="126">
        <f t="shared" si="9"/>
        <v>0</v>
      </c>
      <c r="O276" s="190">
        <v>42153</v>
      </c>
      <c r="P276" s="147"/>
      <c r="Q276" s="192"/>
    </row>
    <row r="277" spans="1:17" ht="20.25">
      <c r="A277" s="180" t="s">
        <v>1321</v>
      </c>
      <c r="B277" s="210" t="s">
        <v>1314</v>
      </c>
      <c r="C277" s="142" t="s">
        <v>1322</v>
      </c>
      <c r="D277" s="142" t="s">
        <v>1176</v>
      </c>
      <c r="E277" s="190">
        <v>41444</v>
      </c>
      <c r="F277" s="126">
        <v>88</v>
      </c>
      <c r="G277" s="145">
        <v>0</v>
      </c>
      <c r="H277" s="126">
        <v>88</v>
      </c>
      <c r="I277" s="126">
        <v>0</v>
      </c>
      <c r="J277" s="145">
        <v>0</v>
      </c>
      <c r="K277" s="126">
        <v>26.4</v>
      </c>
      <c r="L277" s="126">
        <v>0</v>
      </c>
      <c r="M277" s="126">
        <f t="shared" si="8"/>
        <v>61.6</v>
      </c>
      <c r="N277" s="126">
        <f t="shared" si="9"/>
        <v>0</v>
      </c>
      <c r="O277" s="190">
        <v>42180</v>
      </c>
      <c r="P277" s="147"/>
      <c r="Q277" s="192" t="s">
        <v>573</v>
      </c>
    </row>
    <row r="278" spans="1:17" ht="20.25">
      <c r="A278" s="180" t="s">
        <v>1316</v>
      </c>
      <c r="B278" s="210" t="s">
        <v>1317</v>
      </c>
      <c r="C278" s="142" t="s">
        <v>1320</v>
      </c>
      <c r="D278" s="142" t="s">
        <v>1239</v>
      </c>
      <c r="E278" s="190">
        <v>40907</v>
      </c>
      <c r="F278" s="126">
        <v>60</v>
      </c>
      <c r="G278" s="145">
        <v>0</v>
      </c>
      <c r="H278" s="126">
        <v>60</v>
      </c>
      <c r="I278" s="126">
        <v>0</v>
      </c>
      <c r="J278" s="145">
        <v>0</v>
      </c>
      <c r="K278" s="126">
        <v>0</v>
      </c>
      <c r="L278" s="126">
        <v>0</v>
      </c>
      <c r="M278" s="126">
        <f t="shared" si="8"/>
        <v>60</v>
      </c>
      <c r="N278" s="126">
        <f t="shared" si="9"/>
        <v>0</v>
      </c>
      <c r="O278" s="190">
        <v>42170</v>
      </c>
      <c r="P278" s="147"/>
      <c r="Q278" s="192" t="s">
        <v>557</v>
      </c>
    </row>
    <row r="279" spans="1:17" ht="20.25">
      <c r="A279" s="180" t="s">
        <v>1316</v>
      </c>
      <c r="B279" s="210" t="s">
        <v>1317</v>
      </c>
      <c r="C279" s="142" t="s">
        <v>1318</v>
      </c>
      <c r="D279" s="142" t="s">
        <v>562</v>
      </c>
      <c r="E279" s="190">
        <v>40907</v>
      </c>
      <c r="F279" s="126">
        <v>60</v>
      </c>
      <c r="G279" s="145">
        <v>0</v>
      </c>
      <c r="H279" s="126">
        <v>60</v>
      </c>
      <c r="I279" s="126">
        <v>0</v>
      </c>
      <c r="J279" s="145">
        <v>0</v>
      </c>
      <c r="K279" s="126">
        <v>0</v>
      </c>
      <c r="L279" s="126">
        <v>0</v>
      </c>
      <c r="M279" s="126">
        <f t="shared" si="8"/>
        <v>60</v>
      </c>
      <c r="N279" s="126">
        <f t="shared" si="9"/>
        <v>0</v>
      </c>
      <c r="O279" s="190">
        <v>42485</v>
      </c>
      <c r="P279" s="147"/>
      <c r="Q279" s="192" t="s">
        <v>537</v>
      </c>
    </row>
    <row r="280" spans="1:17" ht="20.25">
      <c r="A280" s="180" t="s">
        <v>1316</v>
      </c>
      <c r="B280" s="210" t="s">
        <v>1317</v>
      </c>
      <c r="C280" s="142" t="s">
        <v>1318</v>
      </c>
      <c r="D280" s="142" t="s">
        <v>1240</v>
      </c>
      <c r="E280" s="190">
        <v>40907</v>
      </c>
      <c r="F280" s="126">
        <v>69</v>
      </c>
      <c r="G280" s="145">
        <v>0</v>
      </c>
      <c r="H280" s="126">
        <v>69</v>
      </c>
      <c r="I280" s="126">
        <v>0</v>
      </c>
      <c r="J280" s="145">
        <v>0</v>
      </c>
      <c r="K280" s="126">
        <v>10</v>
      </c>
      <c r="L280" s="126">
        <v>0</v>
      </c>
      <c r="M280" s="126">
        <f t="shared" si="8"/>
        <v>59</v>
      </c>
      <c r="N280" s="126">
        <f t="shared" si="9"/>
        <v>0</v>
      </c>
      <c r="O280" s="190" t="s">
        <v>1319</v>
      </c>
      <c r="P280" s="147"/>
      <c r="Q280" s="192" t="s">
        <v>538</v>
      </c>
    </row>
    <row r="281" spans="1:17" ht="20.25">
      <c r="A281" s="180" t="s">
        <v>1316</v>
      </c>
      <c r="B281" s="210" t="s">
        <v>1317</v>
      </c>
      <c r="C281" s="142" t="s">
        <v>1320</v>
      </c>
      <c r="D281" s="142" t="s">
        <v>100</v>
      </c>
      <c r="E281" s="190">
        <v>40907</v>
      </c>
      <c r="F281" s="126">
        <v>58</v>
      </c>
      <c r="G281" s="145">
        <v>0</v>
      </c>
      <c r="H281" s="126">
        <v>58</v>
      </c>
      <c r="I281" s="126">
        <v>0</v>
      </c>
      <c r="J281" s="145">
        <v>0</v>
      </c>
      <c r="K281" s="126">
        <v>0</v>
      </c>
      <c r="L281" s="126">
        <v>0</v>
      </c>
      <c r="M281" s="126">
        <f t="shared" si="8"/>
        <v>58</v>
      </c>
      <c r="N281" s="126">
        <f t="shared" si="9"/>
        <v>0</v>
      </c>
      <c r="O281" s="190">
        <v>42390</v>
      </c>
      <c r="P281" s="147"/>
      <c r="Q281" s="192" t="s">
        <v>537</v>
      </c>
    </row>
    <row r="282" spans="1:17" ht="20.25">
      <c r="A282" s="180" t="s">
        <v>1338</v>
      </c>
      <c r="B282" s="210" t="s">
        <v>1314</v>
      </c>
      <c r="C282" s="142" t="s">
        <v>1315</v>
      </c>
      <c r="D282" s="142" t="s">
        <v>584</v>
      </c>
      <c r="E282" s="190">
        <v>41754</v>
      </c>
      <c r="F282" s="126">
        <v>58</v>
      </c>
      <c r="G282" s="145">
        <v>0</v>
      </c>
      <c r="H282" s="126">
        <v>58</v>
      </c>
      <c r="I282" s="126">
        <v>0</v>
      </c>
      <c r="J282" s="145">
        <v>0</v>
      </c>
      <c r="K282" s="126">
        <v>0</v>
      </c>
      <c r="L282" s="126">
        <v>0</v>
      </c>
      <c r="M282" s="126">
        <f t="shared" si="8"/>
        <v>58</v>
      </c>
      <c r="N282" s="126">
        <f t="shared" si="9"/>
        <v>0</v>
      </c>
      <c r="O282" s="190">
        <v>42180</v>
      </c>
      <c r="P282" s="147"/>
      <c r="Q282" s="192"/>
    </row>
    <row r="283" spans="1:17" ht="20.25">
      <c r="A283" s="180" t="s">
        <v>1313</v>
      </c>
      <c r="B283" s="210" t="s">
        <v>1317</v>
      </c>
      <c r="C283" s="142" t="s">
        <v>1318</v>
      </c>
      <c r="D283" s="142" t="s">
        <v>59</v>
      </c>
      <c r="E283" s="190">
        <v>40385</v>
      </c>
      <c r="F283" s="126">
        <v>66</v>
      </c>
      <c r="G283" s="145">
        <v>0</v>
      </c>
      <c r="H283" s="126">
        <v>66</v>
      </c>
      <c r="I283" s="126">
        <v>0</v>
      </c>
      <c r="J283" s="145">
        <v>0</v>
      </c>
      <c r="K283" s="126">
        <v>9</v>
      </c>
      <c r="L283" s="126">
        <v>0</v>
      </c>
      <c r="M283" s="126">
        <f t="shared" si="8"/>
        <v>57</v>
      </c>
      <c r="N283" s="126">
        <f t="shared" si="9"/>
        <v>0</v>
      </c>
      <c r="O283" s="190">
        <v>42300</v>
      </c>
      <c r="P283" s="147" t="s">
        <v>531</v>
      </c>
      <c r="Q283" s="192" t="s">
        <v>536</v>
      </c>
    </row>
    <row r="284" spans="1:17" ht="20.25">
      <c r="A284" s="180" t="s">
        <v>1338</v>
      </c>
      <c r="B284" s="210" t="s">
        <v>1314</v>
      </c>
      <c r="C284" s="142" t="s">
        <v>1339</v>
      </c>
      <c r="D284" s="142" t="s">
        <v>1241</v>
      </c>
      <c r="E284" s="190">
        <v>41754</v>
      </c>
      <c r="F284" s="126">
        <v>56</v>
      </c>
      <c r="G284" s="145">
        <v>0</v>
      </c>
      <c r="H284" s="126">
        <v>56</v>
      </c>
      <c r="I284" s="126">
        <v>0</v>
      </c>
      <c r="J284" s="145">
        <v>0</v>
      </c>
      <c r="K284" s="126">
        <v>0</v>
      </c>
      <c r="L284" s="126">
        <v>0</v>
      </c>
      <c r="M284" s="126">
        <f t="shared" si="8"/>
        <v>56</v>
      </c>
      <c r="N284" s="126">
        <f t="shared" si="9"/>
        <v>0</v>
      </c>
      <c r="O284" s="190">
        <v>42195</v>
      </c>
      <c r="P284" s="147"/>
      <c r="Q284" s="192"/>
    </row>
    <row r="285" spans="1:17" ht="20.25">
      <c r="A285" s="180" t="s">
        <v>1321</v>
      </c>
      <c r="B285" s="210" t="s">
        <v>1314</v>
      </c>
      <c r="C285" s="142" t="s">
        <v>1322</v>
      </c>
      <c r="D285" s="142" t="s">
        <v>574</v>
      </c>
      <c r="E285" s="190">
        <v>41444</v>
      </c>
      <c r="F285" s="126">
        <v>79</v>
      </c>
      <c r="G285" s="145">
        <v>0</v>
      </c>
      <c r="H285" s="126">
        <v>79</v>
      </c>
      <c r="I285" s="126">
        <v>0</v>
      </c>
      <c r="J285" s="145">
        <v>0</v>
      </c>
      <c r="K285" s="126">
        <v>23.7</v>
      </c>
      <c r="L285" s="126">
        <v>0</v>
      </c>
      <c r="M285" s="126">
        <f t="shared" si="8"/>
        <v>55.3</v>
      </c>
      <c r="N285" s="126">
        <f t="shared" si="9"/>
        <v>0</v>
      </c>
      <c r="O285" s="190">
        <v>42219</v>
      </c>
      <c r="P285" s="147"/>
      <c r="Q285" s="192" t="s">
        <v>573</v>
      </c>
    </row>
    <row r="286" spans="1:17" ht="20.25">
      <c r="A286" s="180" t="s">
        <v>1313</v>
      </c>
      <c r="B286" s="210" t="s">
        <v>1317</v>
      </c>
      <c r="C286" s="142" t="s">
        <v>1318</v>
      </c>
      <c r="D286" s="142" t="s">
        <v>54</v>
      </c>
      <c r="E286" s="190">
        <v>40385</v>
      </c>
      <c r="F286" s="126">
        <v>54</v>
      </c>
      <c r="G286" s="145">
        <v>0</v>
      </c>
      <c r="H286" s="126">
        <v>54</v>
      </c>
      <c r="I286" s="126">
        <v>0</v>
      </c>
      <c r="J286" s="145">
        <v>0</v>
      </c>
      <c r="K286" s="126">
        <v>0</v>
      </c>
      <c r="L286" s="126">
        <v>0</v>
      </c>
      <c r="M286" s="126">
        <f t="shared" si="8"/>
        <v>54</v>
      </c>
      <c r="N286" s="126">
        <f t="shared" si="9"/>
        <v>0</v>
      </c>
      <c r="O286" s="190" t="s">
        <v>1319</v>
      </c>
      <c r="P286" s="147" t="s">
        <v>532</v>
      </c>
      <c r="Q286" s="192" t="s">
        <v>538</v>
      </c>
    </row>
    <row r="287" spans="1:17" ht="20.25">
      <c r="A287" s="180" t="s">
        <v>1321</v>
      </c>
      <c r="B287" s="210" t="s">
        <v>1314</v>
      </c>
      <c r="C287" s="142" t="s">
        <v>1322</v>
      </c>
      <c r="D287" s="142" t="s">
        <v>282</v>
      </c>
      <c r="E287" s="190">
        <v>41444</v>
      </c>
      <c r="F287" s="126">
        <v>76</v>
      </c>
      <c r="G287" s="145">
        <v>0</v>
      </c>
      <c r="H287" s="126">
        <v>76</v>
      </c>
      <c r="I287" s="126">
        <v>0</v>
      </c>
      <c r="J287" s="145">
        <v>0</v>
      </c>
      <c r="K287" s="126">
        <v>22.8</v>
      </c>
      <c r="L287" s="126">
        <v>0</v>
      </c>
      <c r="M287" s="126">
        <f t="shared" si="8"/>
        <v>53.2</v>
      </c>
      <c r="N287" s="126">
        <f t="shared" si="9"/>
        <v>0</v>
      </c>
      <c r="O287" s="190">
        <v>42180</v>
      </c>
      <c r="P287" s="147"/>
      <c r="Q287" s="192" t="s">
        <v>573</v>
      </c>
    </row>
    <row r="288" spans="1:17" ht="20.25">
      <c r="A288" s="180" t="s">
        <v>1338</v>
      </c>
      <c r="B288" s="210" t="s">
        <v>1314</v>
      </c>
      <c r="C288" s="142" t="s">
        <v>1315</v>
      </c>
      <c r="D288" s="142" t="s">
        <v>588</v>
      </c>
      <c r="E288" s="190">
        <v>41754</v>
      </c>
      <c r="F288" s="126">
        <v>53</v>
      </c>
      <c r="G288" s="145">
        <v>0</v>
      </c>
      <c r="H288" s="126">
        <v>53</v>
      </c>
      <c r="I288" s="126">
        <v>0</v>
      </c>
      <c r="J288" s="145">
        <v>0</v>
      </c>
      <c r="K288" s="126">
        <v>0</v>
      </c>
      <c r="L288" s="126">
        <v>0</v>
      </c>
      <c r="M288" s="126">
        <f t="shared" si="8"/>
        <v>53</v>
      </c>
      <c r="N288" s="126">
        <f t="shared" si="9"/>
        <v>0</v>
      </c>
      <c r="O288" s="190">
        <v>42214</v>
      </c>
      <c r="P288" s="147"/>
      <c r="Q288" s="192"/>
    </row>
    <row r="289" spans="1:17" ht="20.25">
      <c r="A289" s="180" t="s">
        <v>1316</v>
      </c>
      <c r="B289" s="210" t="s">
        <v>1317</v>
      </c>
      <c r="C289" s="142" t="s">
        <v>1320</v>
      </c>
      <c r="D289" s="142" t="s">
        <v>89</v>
      </c>
      <c r="E289" s="190">
        <v>40907</v>
      </c>
      <c r="F289" s="126">
        <v>52</v>
      </c>
      <c r="G289" s="145">
        <v>0</v>
      </c>
      <c r="H289" s="126">
        <v>52</v>
      </c>
      <c r="I289" s="126">
        <v>0</v>
      </c>
      <c r="J289" s="145">
        <v>0</v>
      </c>
      <c r="K289" s="126">
        <v>0</v>
      </c>
      <c r="L289" s="126">
        <v>0</v>
      </c>
      <c r="M289" s="126">
        <f t="shared" si="8"/>
        <v>52</v>
      </c>
      <c r="N289" s="126">
        <f t="shared" si="9"/>
        <v>0</v>
      </c>
      <c r="O289" s="190" t="s">
        <v>1319</v>
      </c>
      <c r="P289" s="147"/>
      <c r="Q289" s="192" t="s">
        <v>538</v>
      </c>
    </row>
    <row r="290" spans="1:17" ht="20.25">
      <c r="A290" s="180" t="s">
        <v>1313</v>
      </c>
      <c r="B290" s="210" t="s">
        <v>1317</v>
      </c>
      <c r="C290" s="142" t="s">
        <v>1318</v>
      </c>
      <c r="D290" s="142" t="s">
        <v>545</v>
      </c>
      <c r="E290" s="190">
        <v>40385</v>
      </c>
      <c r="F290" s="126">
        <v>53</v>
      </c>
      <c r="G290" s="145">
        <v>0</v>
      </c>
      <c r="H290" s="126">
        <v>53</v>
      </c>
      <c r="I290" s="126">
        <v>0</v>
      </c>
      <c r="J290" s="145">
        <v>0</v>
      </c>
      <c r="K290" s="126">
        <v>8</v>
      </c>
      <c r="L290" s="126">
        <v>0</v>
      </c>
      <c r="M290" s="126">
        <f t="shared" si="8"/>
        <v>45</v>
      </c>
      <c r="N290" s="126">
        <f t="shared" si="9"/>
        <v>0</v>
      </c>
      <c r="O290" s="190">
        <v>42335</v>
      </c>
      <c r="P290" s="147" t="s">
        <v>531</v>
      </c>
      <c r="Q290" s="192" t="s">
        <v>536</v>
      </c>
    </row>
    <row r="291" spans="1:17" ht="20.25">
      <c r="A291" s="180" t="s">
        <v>1313</v>
      </c>
      <c r="B291" s="210" t="s">
        <v>1317</v>
      </c>
      <c r="C291" s="142" t="s">
        <v>1318</v>
      </c>
      <c r="D291" s="142" t="s">
        <v>55</v>
      </c>
      <c r="E291" s="190">
        <v>40385</v>
      </c>
      <c r="F291" s="126">
        <v>52</v>
      </c>
      <c r="G291" s="145">
        <v>0</v>
      </c>
      <c r="H291" s="126">
        <v>52</v>
      </c>
      <c r="I291" s="126">
        <v>0</v>
      </c>
      <c r="J291" s="145">
        <v>0</v>
      </c>
      <c r="K291" s="126">
        <v>3</v>
      </c>
      <c r="L291" s="126">
        <v>0</v>
      </c>
      <c r="M291" s="126">
        <f t="shared" si="8"/>
        <v>49</v>
      </c>
      <c r="N291" s="126">
        <f t="shared" si="9"/>
        <v>0</v>
      </c>
      <c r="O291" s="190">
        <v>42315</v>
      </c>
      <c r="P291" s="147" t="s">
        <v>532</v>
      </c>
      <c r="Q291" s="192" t="s">
        <v>536</v>
      </c>
    </row>
    <row r="292" spans="1:17" ht="20.25">
      <c r="A292" s="180" t="s">
        <v>1340</v>
      </c>
      <c r="B292" s="210" t="s">
        <v>1341</v>
      </c>
      <c r="C292" s="142" t="s">
        <v>1342</v>
      </c>
      <c r="D292" s="142" t="s">
        <v>94</v>
      </c>
      <c r="E292" s="190">
        <v>40907</v>
      </c>
      <c r="F292" s="126">
        <v>49</v>
      </c>
      <c r="G292" s="145">
        <v>0</v>
      </c>
      <c r="H292" s="126">
        <v>49</v>
      </c>
      <c r="I292" s="126">
        <v>0</v>
      </c>
      <c r="J292" s="145">
        <v>0</v>
      </c>
      <c r="K292" s="126">
        <v>0</v>
      </c>
      <c r="L292" s="126">
        <v>0</v>
      </c>
      <c r="M292" s="126">
        <f t="shared" si="8"/>
        <v>49</v>
      </c>
      <c r="N292" s="126">
        <f t="shared" si="9"/>
        <v>0</v>
      </c>
      <c r="O292" s="190">
        <v>42459</v>
      </c>
      <c r="P292" s="147"/>
      <c r="Q292" s="192" t="s">
        <v>537</v>
      </c>
    </row>
    <row r="293" spans="1:17" ht="20.25">
      <c r="A293" s="180" t="s">
        <v>1343</v>
      </c>
      <c r="B293" s="210" t="s">
        <v>1341</v>
      </c>
      <c r="C293" s="142" t="s">
        <v>1342</v>
      </c>
      <c r="D293" s="142" t="s">
        <v>180</v>
      </c>
      <c r="E293" s="190">
        <v>40385</v>
      </c>
      <c r="F293" s="126">
        <v>50</v>
      </c>
      <c r="G293" s="145">
        <v>0</v>
      </c>
      <c r="H293" s="126">
        <v>50</v>
      </c>
      <c r="I293" s="126">
        <v>0</v>
      </c>
      <c r="J293" s="145">
        <v>0</v>
      </c>
      <c r="K293" s="126">
        <v>3</v>
      </c>
      <c r="L293" s="126">
        <v>0</v>
      </c>
      <c r="M293" s="126">
        <f t="shared" si="8"/>
        <v>47</v>
      </c>
      <c r="N293" s="126">
        <f t="shared" si="9"/>
        <v>0</v>
      </c>
      <c r="O293" s="190">
        <v>42333</v>
      </c>
      <c r="P293" s="147" t="s">
        <v>119</v>
      </c>
      <c r="Q293" s="192" t="s">
        <v>536</v>
      </c>
    </row>
    <row r="294" spans="1:17" ht="20.25">
      <c r="A294" s="180" t="s">
        <v>1340</v>
      </c>
      <c r="B294" s="210" t="s">
        <v>1341</v>
      </c>
      <c r="C294" s="142" t="s">
        <v>1342</v>
      </c>
      <c r="D294" s="142" t="s">
        <v>56</v>
      </c>
      <c r="E294" s="190">
        <v>40907</v>
      </c>
      <c r="F294" s="126">
        <v>47</v>
      </c>
      <c r="G294" s="145">
        <v>0</v>
      </c>
      <c r="H294" s="126">
        <v>47</v>
      </c>
      <c r="I294" s="126">
        <v>0</v>
      </c>
      <c r="J294" s="145">
        <v>0</v>
      </c>
      <c r="K294" s="126">
        <v>0</v>
      </c>
      <c r="L294" s="126">
        <v>0</v>
      </c>
      <c r="M294" s="126">
        <f t="shared" si="8"/>
        <v>47</v>
      </c>
      <c r="N294" s="126">
        <f t="shared" si="9"/>
        <v>0</v>
      </c>
      <c r="O294" s="190" t="s">
        <v>1344</v>
      </c>
      <c r="P294" s="147"/>
      <c r="Q294" s="192" t="s">
        <v>538</v>
      </c>
    </row>
    <row r="295" spans="1:17" ht="20.25">
      <c r="A295" s="180" t="s">
        <v>1343</v>
      </c>
      <c r="B295" s="210" t="s">
        <v>1341</v>
      </c>
      <c r="C295" s="142" t="s">
        <v>1342</v>
      </c>
      <c r="D295" s="142" t="s">
        <v>205</v>
      </c>
      <c r="E295" s="190">
        <v>40385</v>
      </c>
      <c r="F295" s="126">
        <v>55</v>
      </c>
      <c r="G295" s="145">
        <v>0</v>
      </c>
      <c r="H295" s="126">
        <v>55</v>
      </c>
      <c r="I295" s="126">
        <v>0</v>
      </c>
      <c r="J295" s="145">
        <v>0</v>
      </c>
      <c r="K295" s="126">
        <v>8.1999999999999993</v>
      </c>
      <c r="L295" s="126">
        <v>0</v>
      </c>
      <c r="M295" s="126">
        <f t="shared" si="8"/>
        <v>46.8</v>
      </c>
      <c r="N295" s="126">
        <f t="shared" si="9"/>
        <v>0</v>
      </c>
      <c r="O295" s="190">
        <v>42279</v>
      </c>
      <c r="P295" s="147" t="s">
        <v>105</v>
      </c>
      <c r="Q295" s="192" t="s">
        <v>536</v>
      </c>
    </row>
    <row r="296" spans="1:17" ht="20.25">
      <c r="A296" s="180" t="s">
        <v>1340</v>
      </c>
      <c r="B296" s="210" t="s">
        <v>1341</v>
      </c>
      <c r="C296" s="142" t="s">
        <v>1342</v>
      </c>
      <c r="D296" s="142" t="s">
        <v>1242</v>
      </c>
      <c r="E296" s="190">
        <v>40907</v>
      </c>
      <c r="F296" s="126">
        <v>46</v>
      </c>
      <c r="G296" s="145">
        <v>0</v>
      </c>
      <c r="H296" s="126">
        <v>46</v>
      </c>
      <c r="I296" s="126">
        <v>0</v>
      </c>
      <c r="J296" s="145">
        <v>0</v>
      </c>
      <c r="K296" s="126">
        <v>0</v>
      </c>
      <c r="L296" s="126">
        <v>0</v>
      </c>
      <c r="M296" s="126">
        <f t="shared" si="8"/>
        <v>46</v>
      </c>
      <c r="N296" s="126">
        <f t="shared" si="9"/>
        <v>0</v>
      </c>
      <c r="O296" s="190">
        <v>42389</v>
      </c>
      <c r="P296" s="147"/>
      <c r="Q296" s="192" t="s">
        <v>537</v>
      </c>
    </row>
    <row r="297" spans="1:17" ht="20.25">
      <c r="A297" s="180" t="s">
        <v>1340</v>
      </c>
      <c r="B297" s="210" t="s">
        <v>1341</v>
      </c>
      <c r="C297" s="142" t="s">
        <v>1342</v>
      </c>
      <c r="D297" s="142" t="s">
        <v>124</v>
      </c>
      <c r="E297" s="190">
        <v>40907</v>
      </c>
      <c r="F297" s="126">
        <v>46</v>
      </c>
      <c r="G297" s="145">
        <v>0</v>
      </c>
      <c r="H297" s="126">
        <v>46</v>
      </c>
      <c r="I297" s="126">
        <v>0</v>
      </c>
      <c r="J297" s="145">
        <v>0</v>
      </c>
      <c r="K297" s="126">
        <v>0</v>
      </c>
      <c r="L297" s="126">
        <v>0</v>
      </c>
      <c r="M297" s="126">
        <f t="shared" si="8"/>
        <v>46</v>
      </c>
      <c r="N297" s="126">
        <f t="shared" si="9"/>
        <v>0</v>
      </c>
      <c r="O297" s="190" t="s">
        <v>1344</v>
      </c>
      <c r="P297" s="147"/>
      <c r="Q297" s="192" t="s">
        <v>538</v>
      </c>
    </row>
    <row r="298" spans="1:17" ht="20.25">
      <c r="A298" s="180" t="s">
        <v>1343</v>
      </c>
      <c r="B298" s="210" t="s">
        <v>1341</v>
      </c>
      <c r="C298" s="142" t="s">
        <v>1342</v>
      </c>
      <c r="D298" s="142" t="s">
        <v>131</v>
      </c>
      <c r="E298" s="190">
        <v>40385</v>
      </c>
      <c r="F298" s="126">
        <v>48</v>
      </c>
      <c r="G298" s="145">
        <v>0</v>
      </c>
      <c r="H298" s="126">
        <v>48</v>
      </c>
      <c r="I298" s="126">
        <v>0</v>
      </c>
      <c r="J298" s="145">
        <v>0</v>
      </c>
      <c r="K298" s="126">
        <v>3</v>
      </c>
      <c r="L298" s="126">
        <v>0</v>
      </c>
      <c r="M298" s="126">
        <f t="shared" si="8"/>
        <v>45</v>
      </c>
      <c r="N298" s="126">
        <f t="shared" si="9"/>
        <v>0</v>
      </c>
      <c r="O298" s="190">
        <v>42346</v>
      </c>
      <c r="P298" s="147" t="s">
        <v>532</v>
      </c>
      <c r="Q298" s="192" t="s">
        <v>536</v>
      </c>
    </row>
    <row r="299" spans="1:17" ht="20.25">
      <c r="A299" s="180" t="s">
        <v>1343</v>
      </c>
      <c r="B299" s="210" t="s">
        <v>1341</v>
      </c>
      <c r="C299" s="142" t="s">
        <v>1342</v>
      </c>
      <c r="D299" s="142" t="s">
        <v>176</v>
      </c>
      <c r="E299" s="190">
        <v>40385</v>
      </c>
      <c r="F299" s="126">
        <v>45</v>
      </c>
      <c r="G299" s="145">
        <v>0</v>
      </c>
      <c r="H299" s="126">
        <v>45</v>
      </c>
      <c r="I299" s="126">
        <v>0</v>
      </c>
      <c r="J299" s="145">
        <v>0</v>
      </c>
      <c r="K299" s="126">
        <v>0</v>
      </c>
      <c r="L299" s="126">
        <v>0</v>
      </c>
      <c r="M299" s="126">
        <f t="shared" si="8"/>
        <v>45</v>
      </c>
      <c r="N299" s="126">
        <f t="shared" si="9"/>
        <v>0</v>
      </c>
      <c r="O299" s="190" t="s">
        <v>1344</v>
      </c>
      <c r="P299" s="147" t="s">
        <v>119</v>
      </c>
      <c r="Q299" s="192" t="s">
        <v>538</v>
      </c>
    </row>
    <row r="300" spans="1:17" ht="20.25">
      <c r="A300" s="180" t="s">
        <v>1345</v>
      </c>
      <c r="B300" s="210" t="s">
        <v>1346</v>
      </c>
      <c r="C300" s="142" t="s">
        <v>1347</v>
      </c>
      <c r="D300" s="142" t="s">
        <v>286</v>
      </c>
      <c r="E300" s="190">
        <v>41395</v>
      </c>
      <c r="F300" s="126">
        <v>63</v>
      </c>
      <c r="G300" s="145">
        <v>0</v>
      </c>
      <c r="H300" s="126">
        <v>63</v>
      </c>
      <c r="I300" s="126">
        <v>0</v>
      </c>
      <c r="J300" s="145">
        <v>0</v>
      </c>
      <c r="K300" s="126">
        <v>18.899999999999999</v>
      </c>
      <c r="L300" s="126">
        <v>0</v>
      </c>
      <c r="M300" s="126">
        <f t="shared" si="8"/>
        <v>44.1</v>
      </c>
      <c r="N300" s="126">
        <f t="shared" si="9"/>
        <v>0</v>
      </c>
      <c r="O300" s="190">
        <v>42175</v>
      </c>
      <c r="P300" s="147"/>
      <c r="Q300" s="192" t="s">
        <v>573</v>
      </c>
    </row>
    <row r="301" spans="1:17" ht="20.25">
      <c r="A301" s="180" t="s">
        <v>1343</v>
      </c>
      <c r="B301" s="210" t="s">
        <v>1341</v>
      </c>
      <c r="C301" s="142" t="s">
        <v>1342</v>
      </c>
      <c r="D301" s="142" t="s">
        <v>127</v>
      </c>
      <c r="E301" s="190">
        <v>40385</v>
      </c>
      <c r="F301" s="126">
        <v>46</v>
      </c>
      <c r="G301" s="145">
        <v>0</v>
      </c>
      <c r="H301" s="126">
        <v>46</v>
      </c>
      <c r="I301" s="126">
        <v>0</v>
      </c>
      <c r="J301" s="145">
        <v>0</v>
      </c>
      <c r="K301" s="126">
        <v>3</v>
      </c>
      <c r="L301" s="126">
        <v>0</v>
      </c>
      <c r="M301" s="126">
        <f t="shared" si="8"/>
        <v>43</v>
      </c>
      <c r="N301" s="126">
        <f t="shared" si="9"/>
        <v>0</v>
      </c>
      <c r="O301" s="190">
        <v>42335</v>
      </c>
      <c r="P301" s="147" t="s">
        <v>531</v>
      </c>
      <c r="Q301" s="192" t="s">
        <v>536</v>
      </c>
    </row>
    <row r="302" spans="1:17" ht="20.25">
      <c r="A302" s="180" t="s">
        <v>1340</v>
      </c>
      <c r="B302" s="210" t="s">
        <v>1346</v>
      </c>
      <c r="C302" s="142" t="s">
        <v>1348</v>
      </c>
      <c r="D302" s="142" t="s">
        <v>213</v>
      </c>
      <c r="E302" s="190">
        <v>40907</v>
      </c>
      <c r="F302" s="126">
        <v>43</v>
      </c>
      <c r="G302" s="145">
        <v>0</v>
      </c>
      <c r="H302" s="126">
        <v>43</v>
      </c>
      <c r="I302" s="126">
        <v>0</v>
      </c>
      <c r="J302" s="145">
        <v>0</v>
      </c>
      <c r="K302" s="126">
        <v>0</v>
      </c>
      <c r="L302" s="126">
        <v>0</v>
      </c>
      <c r="M302" s="126">
        <f t="shared" si="8"/>
        <v>43</v>
      </c>
      <c r="N302" s="126">
        <f t="shared" si="9"/>
        <v>0</v>
      </c>
      <c r="O302" s="190">
        <v>42422</v>
      </c>
      <c r="P302" s="147"/>
      <c r="Q302" s="192" t="s">
        <v>537</v>
      </c>
    </row>
    <row r="303" spans="1:17" ht="20.25">
      <c r="A303" s="180" t="s">
        <v>1340</v>
      </c>
      <c r="B303" s="210" t="s">
        <v>1341</v>
      </c>
      <c r="C303" s="142" t="s">
        <v>1342</v>
      </c>
      <c r="D303" s="142" t="s">
        <v>160</v>
      </c>
      <c r="E303" s="190">
        <v>40907</v>
      </c>
      <c r="F303" s="126">
        <v>43</v>
      </c>
      <c r="G303" s="145">
        <v>0</v>
      </c>
      <c r="H303" s="126">
        <v>43</v>
      </c>
      <c r="I303" s="126">
        <v>0</v>
      </c>
      <c r="J303" s="145">
        <v>0</v>
      </c>
      <c r="K303" s="126">
        <v>0</v>
      </c>
      <c r="L303" s="126">
        <v>0</v>
      </c>
      <c r="M303" s="126">
        <f t="shared" si="8"/>
        <v>43</v>
      </c>
      <c r="N303" s="126">
        <f t="shared" si="9"/>
        <v>0</v>
      </c>
      <c r="O303" s="190">
        <v>42487</v>
      </c>
      <c r="P303" s="147"/>
      <c r="Q303" s="192" t="s">
        <v>537</v>
      </c>
    </row>
    <row r="304" spans="1:17" ht="20.25">
      <c r="A304" s="180" t="s">
        <v>1345</v>
      </c>
      <c r="B304" s="210" t="s">
        <v>1346</v>
      </c>
      <c r="C304" s="142" t="s">
        <v>1349</v>
      </c>
      <c r="D304" s="142" t="s">
        <v>1202</v>
      </c>
      <c r="E304" s="190">
        <v>41444</v>
      </c>
      <c r="F304" s="126">
        <v>102</v>
      </c>
      <c r="G304" s="145">
        <v>0</v>
      </c>
      <c r="H304" s="126">
        <v>100</v>
      </c>
      <c r="I304" s="126">
        <v>0</v>
      </c>
      <c r="J304" s="145">
        <v>0</v>
      </c>
      <c r="K304" s="126">
        <v>58</v>
      </c>
      <c r="L304" s="126">
        <v>0</v>
      </c>
      <c r="M304" s="126">
        <f t="shared" si="8"/>
        <v>42</v>
      </c>
      <c r="N304" s="126">
        <f t="shared" si="9"/>
        <v>2</v>
      </c>
      <c r="O304" s="190">
        <v>42201</v>
      </c>
      <c r="P304" s="147"/>
      <c r="Q304" s="192" t="s">
        <v>573</v>
      </c>
    </row>
    <row r="305" spans="1:17" ht="20.25">
      <c r="A305" s="180" t="s">
        <v>1343</v>
      </c>
      <c r="B305" s="210" t="s">
        <v>1341</v>
      </c>
      <c r="C305" s="142" t="s">
        <v>1342</v>
      </c>
      <c r="D305" s="142" t="s">
        <v>124</v>
      </c>
      <c r="E305" s="190">
        <v>40385</v>
      </c>
      <c r="F305" s="126">
        <v>42</v>
      </c>
      <c r="G305" s="145">
        <v>0</v>
      </c>
      <c r="H305" s="126">
        <v>42</v>
      </c>
      <c r="I305" s="126">
        <v>0</v>
      </c>
      <c r="J305" s="145">
        <v>0</v>
      </c>
      <c r="K305" s="126">
        <v>0</v>
      </c>
      <c r="L305" s="126">
        <v>0</v>
      </c>
      <c r="M305" s="126">
        <f t="shared" si="8"/>
        <v>42</v>
      </c>
      <c r="N305" s="126">
        <f t="shared" si="9"/>
        <v>0</v>
      </c>
      <c r="O305" s="190" t="s">
        <v>1344</v>
      </c>
      <c r="P305" s="147" t="s">
        <v>532</v>
      </c>
      <c r="Q305" s="192" t="s">
        <v>538</v>
      </c>
    </row>
    <row r="306" spans="1:17" ht="20.25">
      <c r="A306" s="180" t="s">
        <v>1340</v>
      </c>
      <c r="B306" s="210" t="s">
        <v>1341</v>
      </c>
      <c r="C306" s="142" t="s">
        <v>1350</v>
      </c>
      <c r="D306" s="142" t="s">
        <v>95</v>
      </c>
      <c r="E306" s="190">
        <v>40907</v>
      </c>
      <c r="F306" s="126">
        <v>42</v>
      </c>
      <c r="G306" s="145">
        <v>0</v>
      </c>
      <c r="H306" s="126">
        <v>42</v>
      </c>
      <c r="I306" s="126">
        <v>0</v>
      </c>
      <c r="J306" s="145">
        <v>0</v>
      </c>
      <c r="K306" s="126">
        <v>0</v>
      </c>
      <c r="L306" s="126">
        <v>0</v>
      </c>
      <c r="M306" s="126">
        <f t="shared" si="8"/>
        <v>42</v>
      </c>
      <c r="N306" s="126">
        <f t="shared" si="9"/>
        <v>0</v>
      </c>
      <c r="O306" s="190">
        <v>43123</v>
      </c>
      <c r="P306" s="147"/>
      <c r="Q306" s="192" t="s">
        <v>537</v>
      </c>
    </row>
    <row r="307" spans="1:17" ht="20.25">
      <c r="A307" s="180" t="s">
        <v>1340</v>
      </c>
      <c r="B307" s="210" t="s">
        <v>1341</v>
      </c>
      <c r="C307" s="142" t="s">
        <v>1342</v>
      </c>
      <c r="D307" s="142" t="s">
        <v>1243</v>
      </c>
      <c r="E307" s="190">
        <v>40907</v>
      </c>
      <c r="F307" s="126">
        <v>42</v>
      </c>
      <c r="G307" s="145">
        <v>0</v>
      </c>
      <c r="H307" s="126">
        <v>42</v>
      </c>
      <c r="I307" s="126">
        <v>0</v>
      </c>
      <c r="J307" s="145">
        <v>0</v>
      </c>
      <c r="K307" s="126">
        <v>0</v>
      </c>
      <c r="L307" s="126">
        <v>0</v>
      </c>
      <c r="M307" s="126">
        <f t="shared" si="8"/>
        <v>42</v>
      </c>
      <c r="N307" s="126">
        <f t="shared" si="9"/>
        <v>0</v>
      </c>
      <c r="O307" s="190">
        <v>42459</v>
      </c>
      <c r="P307" s="147"/>
      <c r="Q307" s="192" t="s">
        <v>537</v>
      </c>
    </row>
    <row r="308" spans="1:17" ht="20.25">
      <c r="A308" s="180" t="s">
        <v>1340</v>
      </c>
      <c r="B308" s="210" t="s">
        <v>1341</v>
      </c>
      <c r="C308" s="142" t="s">
        <v>1350</v>
      </c>
      <c r="D308" s="142" t="s">
        <v>60</v>
      </c>
      <c r="E308" s="190">
        <v>40907</v>
      </c>
      <c r="F308" s="126">
        <v>41</v>
      </c>
      <c r="G308" s="145">
        <v>0</v>
      </c>
      <c r="H308" s="126">
        <v>41</v>
      </c>
      <c r="I308" s="126">
        <v>0</v>
      </c>
      <c r="J308" s="145">
        <v>0</v>
      </c>
      <c r="K308" s="126">
        <v>0</v>
      </c>
      <c r="L308" s="126">
        <v>0</v>
      </c>
      <c r="M308" s="126">
        <f t="shared" si="8"/>
        <v>41</v>
      </c>
      <c r="N308" s="126">
        <f t="shared" si="9"/>
        <v>0</v>
      </c>
      <c r="O308" s="190">
        <v>42396</v>
      </c>
      <c r="P308" s="147"/>
      <c r="Q308" s="192" t="s">
        <v>537</v>
      </c>
    </row>
    <row r="309" spans="1:17" ht="20.25">
      <c r="A309" s="180" t="s">
        <v>1343</v>
      </c>
      <c r="B309" s="210" t="s">
        <v>1341</v>
      </c>
      <c r="C309" s="142" t="s">
        <v>1342</v>
      </c>
      <c r="D309" s="142" t="s">
        <v>125</v>
      </c>
      <c r="E309" s="190">
        <v>40385</v>
      </c>
      <c r="F309" s="126">
        <v>48</v>
      </c>
      <c r="G309" s="145">
        <v>0</v>
      </c>
      <c r="H309" s="126">
        <v>48</v>
      </c>
      <c r="I309" s="126">
        <v>0</v>
      </c>
      <c r="J309" s="145">
        <v>0</v>
      </c>
      <c r="K309" s="126">
        <v>11.82</v>
      </c>
      <c r="L309" s="126">
        <v>0</v>
      </c>
      <c r="M309" s="126">
        <f t="shared" si="8"/>
        <v>36.18</v>
      </c>
      <c r="N309" s="126">
        <f t="shared" si="9"/>
        <v>0</v>
      </c>
      <c r="O309" s="190">
        <v>42328</v>
      </c>
      <c r="P309" s="147" t="s">
        <v>531</v>
      </c>
      <c r="Q309" s="192" t="s">
        <v>536</v>
      </c>
    </row>
    <row r="310" spans="1:17" ht="20.25">
      <c r="A310" s="180" t="s">
        <v>1343</v>
      </c>
      <c r="B310" s="210" t="s">
        <v>1341</v>
      </c>
      <c r="C310" s="142" t="s">
        <v>1342</v>
      </c>
      <c r="D310" s="142" t="s">
        <v>104</v>
      </c>
      <c r="E310" s="190">
        <v>40385</v>
      </c>
      <c r="F310" s="126">
        <v>118</v>
      </c>
      <c r="G310" s="145">
        <v>0</v>
      </c>
      <c r="H310" s="126">
        <v>59</v>
      </c>
      <c r="I310" s="126">
        <v>0</v>
      </c>
      <c r="J310" s="145">
        <v>0</v>
      </c>
      <c r="K310" s="126">
        <v>19</v>
      </c>
      <c r="L310" s="126">
        <v>13.6</v>
      </c>
      <c r="M310" s="203">
        <f t="shared" si="8"/>
        <v>26.4</v>
      </c>
      <c r="N310" s="126">
        <f t="shared" si="9"/>
        <v>59</v>
      </c>
      <c r="O310" s="190">
        <v>43105</v>
      </c>
      <c r="P310" s="147" t="s">
        <v>531</v>
      </c>
      <c r="Q310" s="192" t="s">
        <v>537</v>
      </c>
    </row>
    <row r="311" spans="1:17" ht="20.25">
      <c r="A311" s="180" t="s">
        <v>1343</v>
      </c>
      <c r="B311" s="210" t="s">
        <v>1341</v>
      </c>
      <c r="C311" s="142" t="s">
        <v>1342</v>
      </c>
      <c r="D311" s="142" t="s">
        <v>63</v>
      </c>
      <c r="E311" s="190">
        <v>40385</v>
      </c>
      <c r="F311" s="126">
        <v>42</v>
      </c>
      <c r="G311" s="145">
        <v>0</v>
      </c>
      <c r="H311" s="126">
        <v>42</v>
      </c>
      <c r="I311" s="126">
        <v>0</v>
      </c>
      <c r="J311" s="145">
        <v>0</v>
      </c>
      <c r="K311" s="126">
        <v>2.1</v>
      </c>
      <c r="L311" s="126">
        <v>0</v>
      </c>
      <c r="M311" s="126">
        <f t="shared" si="8"/>
        <v>39.9</v>
      </c>
      <c r="N311" s="126">
        <f t="shared" si="9"/>
        <v>0</v>
      </c>
      <c r="O311" s="190">
        <v>42333</v>
      </c>
      <c r="P311" s="147" t="s">
        <v>532</v>
      </c>
      <c r="Q311" s="192" t="s">
        <v>536</v>
      </c>
    </row>
    <row r="312" spans="1:17" ht="20.25">
      <c r="A312" s="180" t="s">
        <v>1343</v>
      </c>
      <c r="B312" s="210" t="s">
        <v>1346</v>
      </c>
      <c r="C312" s="142" t="s">
        <v>1351</v>
      </c>
      <c r="D312" s="142" t="s">
        <v>213</v>
      </c>
      <c r="E312" s="190">
        <v>40472</v>
      </c>
      <c r="F312" s="126">
        <v>39</v>
      </c>
      <c r="G312" s="145">
        <v>0</v>
      </c>
      <c r="H312" s="126">
        <v>39</v>
      </c>
      <c r="I312" s="126">
        <v>0</v>
      </c>
      <c r="J312" s="145">
        <v>0</v>
      </c>
      <c r="K312" s="126">
        <v>0</v>
      </c>
      <c r="L312" s="126">
        <v>0</v>
      </c>
      <c r="M312" s="126">
        <f t="shared" si="8"/>
        <v>39</v>
      </c>
      <c r="N312" s="126">
        <f t="shared" si="9"/>
        <v>0</v>
      </c>
      <c r="O312" s="190">
        <v>44174</v>
      </c>
      <c r="P312" s="147" t="s">
        <v>119</v>
      </c>
      <c r="Q312" s="192" t="s">
        <v>1432</v>
      </c>
    </row>
    <row r="313" spans="1:17" ht="20.25">
      <c r="A313" s="180" t="s">
        <v>1343</v>
      </c>
      <c r="B313" s="210" t="s">
        <v>1346</v>
      </c>
      <c r="C313" s="142" t="s">
        <v>1351</v>
      </c>
      <c r="D313" s="142" t="s">
        <v>1352</v>
      </c>
      <c r="E313" s="190">
        <v>40472</v>
      </c>
      <c r="F313" s="126">
        <v>38</v>
      </c>
      <c r="G313" s="145">
        <v>0</v>
      </c>
      <c r="H313" s="126">
        <v>38</v>
      </c>
      <c r="I313" s="126">
        <v>0</v>
      </c>
      <c r="J313" s="145">
        <v>0</v>
      </c>
      <c r="K313" s="126">
        <v>0</v>
      </c>
      <c r="L313" s="126">
        <v>0</v>
      </c>
      <c r="M313" s="126">
        <f t="shared" si="8"/>
        <v>38</v>
      </c>
      <c r="N313" s="126">
        <f t="shared" si="9"/>
        <v>0</v>
      </c>
      <c r="O313" s="190" t="s">
        <v>1430</v>
      </c>
      <c r="P313" s="147" t="s">
        <v>1431</v>
      </c>
      <c r="Q313" s="192" t="s">
        <v>1435</v>
      </c>
    </row>
    <row r="314" spans="1:17" ht="20.25">
      <c r="A314" s="180" t="s">
        <v>1343</v>
      </c>
      <c r="B314" s="210" t="s">
        <v>1341</v>
      </c>
      <c r="C314" s="142" t="s">
        <v>1342</v>
      </c>
      <c r="D314" s="142" t="s">
        <v>155</v>
      </c>
      <c r="E314" s="190">
        <v>40385</v>
      </c>
      <c r="F314" s="126">
        <v>39</v>
      </c>
      <c r="G314" s="145">
        <v>0</v>
      </c>
      <c r="H314" s="126">
        <v>39</v>
      </c>
      <c r="I314" s="126">
        <v>0</v>
      </c>
      <c r="J314" s="145">
        <v>0</v>
      </c>
      <c r="K314" s="126">
        <v>1</v>
      </c>
      <c r="L314" s="126">
        <v>38</v>
      </c>
      <c r="M314" s="126">
        <f t="shared" si="8"/>
        <v>0</v>
      </c>
      <c r="N314" s="126">
        <f t="shared" si="9"/>
        <v>0</v>
      </c>
      <c r="O314" s="190">
        <v>43063</v>
      </c>
      <c r="P314" s="147" t="s">
        <v>532</v>
      </c>
      <c r="Q314" s="192" t="s">
        <v>536</v>
      </c>
    </row>
    <row r="315" spans="1:17" ht="20.25">
      <c r="A315" s="180" t="s">
        <v>1343</v>
      </c>
      <c r="B315" s="210" t="s">
        <v>1341</v>
      </c>
      <c r="C315" s="142" t="s">
        <v>1342</v>
      </c>
      <c r="D315" s="142" t="s">
        <v>169</v>
      </c>
      <c r="E315" s="190">
        <v>40385</v>
      </c>
      <c r="F315" s="126">
        <v>38</v>
      </c>
      <c r="G315" s="145">
        <v>0</v>
      </c>
      <c r="H315" s="126">
        <v>38</v>
      </c>
      <c r="I315" s="126">
        <v>0</v>
      </c>
      <c r="J315" s="145">
        <v>0</v>
      </c>
      <c r="K315" s="126">
        <v>0</v>
      </c>
      <c r="L315" s="126">
        <v>0</v>
      </c>
      <c r="M315" s="126">
        <f t="shared" si="8"/>
        <v>38</v>
      </c>
      <c r="N315" s="126">
        <f t="shared" si="9"/>
        <v>0</v>
      </c>
      <c r="O315" s="190" t="s">
        <v>1344</v>
      </c>
      <c r="P315" s="147" t="s">
        <v>119</v>
      </c>
      <c r="Q315" s="192" t="s">
        <v>538</v>
      </c>
    </row>
    <row r="316" spans="1:17" ht="20.25">
      <c r="A316" s="180" t="s">
        <v>1340</v>
      </c>
      <c r="B316" s="210" t="s">
        <v>1341</v>
      </c>
      <c r="C316" s="142" t="s">
        <v>1342</v>
      </c>
      <c r="D316" s="142" t="s">
        <v>85</v>
      </c>
      <c r="E316" s="190">
        <v>40907</v>
      </c>
      <c r="F316" s="126">
        <v>38</v>
      </c>
      <c r="G316" s="145">
        <v>0</v>
      </c>
      <c r="H316" s="126">
        <v>38</v>
      </c>
      <c r="I316" s="126">
        <v>0</v>
      </c>
      <c r="J316" s="145">
        <v>0</v>
      </c>
      <c r="K316" s="126">
        <v>0</v>
      </c>
      <c r="L316" s="126">
        <v>0</v>
      </c>
      <c r="M316" s="126">
        <f t="shared" si="8"/>
        <v>38</v>
      </c>
      <c r="N316" s="126">
        <f t="shared" si="9"/>
        <v>0</v>
      </c>
      <c r="O316" s="190">
        <v>42395</v>
      </c>
      <c r="P316" s="147"/>
      <c r="Q316" s="192" t="s">
        <v>537</v>
      </c>
    </row>
    <row r="317" spans="1:17" ht="20.25">
      <c r="A317" s="180" t="s">
        <v>1343</v>
      </c>
      <c r="B317" s="210" t="s">
        <v>1341</v>
      </c>
      <c r="C317" s="142" t="s">
        <v>1350</v>
      </c>
      <c r="D317" s="142" t="s">
        <v>79</v>
      </c>
      <c r="E317" s="190">
        <v>40385</v>
      </c>
      <c r="F317" s="126">
        <v>39</v>
      </c>
      <c r="G317" s="145">
        <v>0</v>
      </c>
      <c r="H317" s="126">
        <v>39</v>
      </c>
      <c r="I317" s="126">
        <v>0</v>
      </c>
      <c r="J317" s="145">
        <v>0</v>
      </c>
      <c r="K317" s="126">
        <v>2</v>
      </c>
      <c r="L317" s="126">
        <v>0</v>
      </c>
      <c r="M317" s="126">
        <f t="shared" si="8"/>
        <v>37</v>
      </c>
      <c r="N317" s="126">
        <f t="shared" si="9"/>
        <v>0</v>
      </c>
      <c r="O317" s="190">
        <v>42367</v>
      </c>
      <c r="P317" s="147" t="s">
        <v>119</v>
      </c>
      <c r="Q317" s="192" t="s">
        <v>536</v>
      </c>
    </row>
    <row r="318" spans="1:17" ht="20.25">
      <c r="A318" s="180" t="s">
        <v>1340</v>
      </c>
      <c r="B318" s="210" t="s">
        <v>1341</v>
      </c>
      <c r="C318" s="142" t="s">
        <v>1350</v>
      </c>
      <c r="D318" s="142" t="s">
        <v>185</v>
      </c>
      <c r="E318" s="190">
        <v>40907</v>
      </c>
      <c r="F318" s="126">
        <v>37</v>
      </c>
      <c r="G318" s="145">
        <v>0</v>
      </c>
      <c r="H318" s="126">
        <v>37</v>
      </c>
      <c r="I318" s="126">
        <v>0</v>
      </c>
      <c r="J318" s="145">
        <v>0</v>
      </c>
      <c r="K318" s="126">
        <v>0</v>
      </c>
      <c r="L318" s="126">
        <v>0</v>
      </c>
      <c r="M318" s="126">
        <f t="shared" si="8"/>
        <v>37</v>
      </c>
      <c r="N318" s="126">
        <f t="shared" si="9"/>
        <v>0</v>
      </c>
      <c r="O318" s="190">
        <v>42466</v>
      </c>
      <c r="P318" s="147"/>
      <c r="Q318" s="192" t="s">
        <v>537</v>
      </c>
    </row>
    <row r="319" spans="1:17" ht="20.25">
      <c r="A319" s="180" t="s">
        <v>1343</v>
      </c>
      <c r="B319" s="210" t="s">
        <v>1341</v>
      </c>
      <c r="C319" s="142" t="s">
        <v>1350</v>
      </c>
      <c r="D319" s="142" t="s">
        <v>539</v>
      </c>
      <c r="E319" s="190">
        <v>40385</v>
      </c>
      <c r="F319" s="126">
        <v>60</v>
      </c>
      <c r="G319" s="145">
        <v>0</v>
      </c>
      <c r="H319" s="126">
        <v>60</v>
      </c>
      <c r="I319" s="126">
        <v>0</v>
      </c>
      <c r="J319" s="145">
        <v>0</v>
      </c>
      <c r="K319" s="126">
        <v>23.4</v>
      </c>
      <c r="L319" s="126">
        <v>0</v>
      </c>
      <c r="M319" s="126">
        <f t="shared" si="8"/>
        <v>36.6</v>
      </c>
      <c r="N319" s="126">
        <f t="shared" si="9"/>
        <v>0</v>
      </c>
      <c r="O319" s="190">
        <v>42318</v>
      </c>
      <c r="P319" s="147" t="s">
        <v>119</v>
      </c>
      <c r="Q319" s="192" t="s">
        <v>536</v>
      </c>
    </row>
    <row r="320" spans="1:17" ht="20.25">
      <c r="A320" s="180" t="s">
        <v>1343</v>
      </c>
      <c r="B320" s="210" t="s">
        <v>1341</v>
      </c>
      <c r="C320" s="142" t="s">
        <v>1342</v>
      </c>
      <c r="D320" s="142" t="s">
        <v>112</v>
      </c>
      <c r="E320" s="190">
        <v>40385</v>
      </c>
      <c r="F320" s="126">
        <v>38</v>
      </c>
      <c r="G320" s="145">
        <v>0</v>
      </c>
      <c r="H320" s="126">
        <v>38</v>
      </c>
      <c r="I320" s="126">
        <v>0</v>
      </c>
      <c r="J320" s="145">
        <v>0</v>
      </c>
      <c r="K320" s="126">
        <v>2</v>
      </c>
      <c r="L320" s="126">
        <v>36</v>
      </c>
      <c r="M320" s="126">
        <f t="shared" si="8"/>
        <v>0</v>
      </c>
      <c r="N320" s="126">
        <f t="shared" si="9"/>
        <v>0</v>
      </c>
      <c r="O320" s="190">
        <v>42996</v>
      </c>
      <c r="P320" s="147" t="s">
        <v>532</v>
      </c>
      <c r="Q320" s="192" t="s">
        <v>536</v>
      </c>
    </row>
    <row r="321" spans="1:17" ht="20.25">
      <c r="A321" s="180" t="s">
        <v>1343</v>
      </c>
      <c r="B321" s="210" t="s">
        <v>1341</v>
      </c>
      <c r="C321" s="142" t="s">
        <v>1342</v>
      </c>
      <c r="D321" s="142" t="s">
        <v>56</v>
      </c>
      <c r="E321" s="190">
        <v>40385</v>
      </c>
      <c r="F321" s="126">
        <v>35</v>
      </c>
      <c r="G321" s="145">
        <v>0</v>
      </c>
      <c r="H321" s="126">
        <v>35</v>
      </c>
      <c r="I321" s="126">
        <v>0</v>
      </c>
      <c r="J321" s="145">
        <v>0</v>
      </c>
      <c r="K321" s="126">
        <v>0</v>
      </c>
      <c r="L321" s="126">
        <v>0</v>
      </c>
      <c r="M321" s="126">
        <f t="shared" si="8"/>
        <v>35</v>
      </c>
      <c r="N321" s="126">
        <f t="shared" si="9"/>
        <v>0</v>
      </c>
      <c r="O321" s="190" t="s">
        <v>1344</v>
      </c>
      <c r="P321" s="147" t="s">
        <v>532</v>
      </c>
      <c r="Q321" s="192" t="s">
        <v>538</v>
      </c>
    </row>
    <row r="322" spans="1:17" ht="20.25">
      <c r="A322" s="180" t="s">
        <v>1340</v>
      </c>
      <c r="B322" s="210" t="s">
        <v>1341</v>
      </c>
      <c r="C322" s="142" t="s">
        <v>1342</v>
      </c>
      <c r="D322" s="142" t="s">
        <v>561</v>
      </c>
      <c r="E322" s="190">
        <v>40907</v>
      </c>
      <c r="F322" s="126">
        <v>35</v>
      </c>
      <c r="G322" s="145">
        <v>0</v>
      </c>
      <c r="H322" s="126">
        <v>35</v>
      </c>
      <c r="I322" s="126">
        <v>0</v>
      </c>
      <c r="J322" s="145">
        <v>0</v>
      </c>
      <c r="K322" s="126">
        <v>0</v>
      </c>
      <c r="L322" s="126">
        <v>0</v>
      </c>
      <c r="M322" s="126">
        <f t="shared" si="8"/>
        <v>35</v>
      </c>
      <c r="N322" s="126">
        <f t="shared" si="9"/>
        <v>0</v>
      </c>
      <c r="O322" s="190">
        <v>42478</v>
      </c>
      <c r="P322" s="147"/>
      <c r="Q322" s="192" t="s">
        <v>537</v>
      </c>
    </row>
    <row r="323" spans="1:17" ht="20.25">
      <c r="A323" s="180" t="s">
        <v>1345</v>
      </c>
      <c r="B323" s="210" t="s">
        <v>1346</v>
      </c>
      <c r="C323" s="142" t="s">
        <v>1349</v>
      </c>
      <c r="D323" s="142" t="s">
        <v>1244</v>
      </c>
      <c r="E323" s="190">
        <v>41444</v>
      </c>
      <c r="F323" s="126">
        <v>35</v>
      </c>
      <c r="G323" s="145">
        <v>0</v>
      </c>
      <c r="H323" s="126">
        <v>35</v>
      </c>
      <c r="I323" s="126">
        <v>0</v>
      </c>
      <c r="J323" s="145">
        <v>0</v>
      </c>
      <c r="K323" s="126">
        <v>0</v>
      </c>
      <c r="L323" s="126">
        <v>0</v>
      </c>
      <c r="M323" s="126">
        <f t="shared" si="8"/>
        <v>35</v>
      </c>
      <c r="N323" s="126">
        <f t="shared" si="9"/>
        <v>0</v>
      </c>
      <c r="O323" s="190" t="s">
        <v>499</v>
      </c>
      <c r="P323" s="147"/>
      <c r="Q323" s="192" t="s">
        <v>538</v>
      </c>
    </row>
    <row r="324" spans="1:17" ht="20.25">
      <c r="A324" s="180" t="s">
        <v>1353</v>
      </c>
      <c r="B324" s="210" t="s">
        <v>1346</v>
      </c>
      <c r="C324" s="142" t="s">
        <v>1351</v>
      </c>
      <c r="D324" s="142" t="s">
        <v>1245</v>
      </c>
      <c r="E324" s="190">
        <v>41754</v>
      </c>
      <c r="F324" s="126">
        <v>34</v>
      </c>
      <c r="G324" s="145">
        <v>0</v>
      </c>
      <c r="H324" s="126">
        <v>34</v>
      </c>
      <c r="I324" s="126">
        <v>0</v>
      </c>
      <c r="J324" s="145">
        <v>0</v>
      </c>
      <c r="K324" s="126">
        <v>0</v>
      </c>
      <c r="L324" s="126">
        <v>0</v>
      </c>
      <c r="M324" s="126">
        <f t="shared" si="8"/>
        <v>34</v>
      </c>
      <c r="N324" s="126">
        <f t="shared" si="9"/>
        <v>0</v>
      </c>
      <c r="O324" s="190">
        <v>42186</v>
      </c>
      <c r="P324" s="147"/>
      <c r="Q324" s="192"/>
    </row>
    <row r="325" spans="1:17" ht="20.25">
      <c r="A325" s="180" t="s">
        <v>1343</v>
      </c>
      <c r="B325" s="210" t="s">
        <v>1341</v>
      </c>
      <c r="C325" s="142" t="s">
        <v>1342</v>
      </c>
      <c r="D325" s="142" t="s">
        <v>542</v>
      </c>
      <c r="E325" s="190">
        <v>40385</v>
      </c>
      <c r="F325" s="126">
        <v>34</v>
      </c>
      <c r="G325" s="145">
        <v>0</v>
      </c>
      <c r="H325" s="126">
        <v>34</v>
      </c>
      <c r="I325" s="126">
        <v>0</v>
      </c>
      <c r="J325" s="145">
        <v>0</v>
      </c>
      <c r="K325" s="126">
        <v>1.7</v>
      </c>
      <c r="L325" s="126">
        <v>0</v>
      </c>
      <c r="M325" s="126">
        <f t="shared" ref="M325:M388" si="10">H325+I325-K325-L325</f>
        <v>32.299999999999997</v>
      </c>
      <c r="N325" s="126">
        <f t="shared" ref="N325:N388" si="11">F325-H325-I325</f>
        <v>0</v>
      </c>
      <c r="O325" s="190" t="s">
        <v>1344</v>
      </c>
      <c r="P325" s="147" t="s">
        <v>532</v>
      </c>
      <c r="Q325" s="192" t="s">
        <v>538</v>
      </c>
    </row>
    <row r="326" spans="1:17" ht="20.25">
      <c r="A326" s="180" t="s">
        <v>1345</v>
      </c>
      <c r="B326" s="210" t="s">
        <v>1346</v>
      </c>
      <c r="C326" s="142" t="s">
        <v>1349</v>
      </c>
      <c r="D326" s="142" t="s">
        <v>1148</v>
      </c>
      <c r="E326" s="190">
        <v>41444</v>
      </c>
      <c r="F326" s="126">
        <v>46</v>
      </c>
      <c r="G326" s="145">
        <v>0</v>
      </c>
      <c r="H326" s="126">
        <v>46</v>
      </c>
      <c r="I326" s="126">
        <v>0</v>
      </c>
      <c r="J326" s="145">
        <v>0</v>
      </c>
      <c r="K326" s="126">
        <v>13.8</v>
      </c>
      <c r="L326" s="126">
        <v>0</v>
      </c>
      <c r="M326" s="126">
        <f t="shared" si="10"/>
        <v>32.200000000000003</v>
      </c>
      <c r="N326" s="126">
        <f t="shared" si="11"/>
        <v>0</v>
      </c>
      <c r="O326" s="190">
        <v>42196</v>
      </c>
      <c r="P326" s="147"/>
      <c r="Q326" s="192" t="s">
        <v>573</v>
      </c>
    </row>
    <row r="327" spans="1:17" ht="20.25">
      <c r="A327" s="180" t="s">
        <v>1343</v>
      </c>
      <c r="B327" s="210" t="s">
        <v>1341</v>
      </c>
      <c r="C327" s="142" t="s">
        <v>1342</v>
      </c>
      <c r="D327" s="142" t="s">
        <v>137</v>
      </c>
      <c r="E327" s="190">
        <v>40385</v>
      </c>
      <c r="F327" s="126">
        <v>41</v>
      </c>
      <c r="G327" s="145">
        <v>0</v>
      </c>
      <c r="H327" s="126">
        <v>41</v>
      </c>
      <c r="I327" s="126">
        <v>0</v>
      </c>
      <c r="J327" s="145">
        <v>0</v>
      </c>
      <c r="K327" s="126">
        <v>9</v>
      </c>
      <c r="L327" s="126">
        <v>0</v>
      </c>
      <c r="M327" s="126">
        <f t="shared" si="10"/>
        <v>32</v>
      </c>
      <c r="N327" s="126">
        <f t="shared" si="11"/>
        <v>0</v>
      </c>
      <c r="O327" s="190">
        <v>42332</v>
      </c>
      <c r="P327" s="147" t="s">
        <v>532</v>
      </c>
      <c r="Q327" s="192" t="s">
        <v>536</v>
      </c>
    </row>
    <row r="328" spans="1:17" ht="20.25">
      <c r="A328" s="180" t="s">
        <v>1353</v>
      </c>
      <c r="B328" s="210" t="s">
        <v>1346</v>
      </c>
      <c r="C328" s="142" t="s">
        <v>1351</v>
      </c>
      <c r="D328" s="142" t="s">
        <v>586</v>
      </c>
      <c r="E328" s="190">
        <v>41754</v>
      </c>
      <c r="F328" s="126">
        <v>32</v>
      </c>
      <c r="G328" s="145">
        <v>0</v>
      </c>
      <c r="H328" s="126">
        <v>32</v>
      </c>
      <c r="I328" s="126">
        <v>0</v>
      </c>
      <c r="J328" s="145">
        <v>0</v>
      </c>
      <c r="K328" s="126">
        <v>0</v>
      </c>
      <c r="L328" s="126">
        <v>0</v>
      </c>
      <c r="M328" s="126">
        <f t="shared" si="10"/>
        <v>32</v>
      </c>
      <c r="N328" s="126">
        <f t="shared" si="11"/>
        <v>0</v>
      </c>
      <c r="O328" s="190">
        <v>42189</v>
      </c>
      <c r="P328" s="147"/>
      <c r="Q328" s="192"/>
    </row>
    <row r="329" spans="1:17" ht="20.25">
      <c r="A329" s="180" t="s">
        <v>1343</v>
      </c>
      <c r="B329" s="210" t="s">
        <v>1341</v>
      </c>
      <c r="C329" s="142" t="s">
        <v>1342</v>
      </c>
      <c r="D329" s="142" t="s">
        <v>94</v>
      </c>
      <c r="E329" s="190">
        <v>40385</v>
      </c>
      <c r="F329" s="126">
        <v>32</v>
      </c>
      <c r="G329" s="145">
        <v>0</v>
      </c>
      <c r="H329" s="126">
        <v>32</v>
      </c>
      <c r="I329" s="126">
        <v>0</v>
      </c>
      <c r="J329" s="145">
        <v>0</v>
      </c>
      <c r="K329" s="126">
        <v>2</v>
      </c>
      <c r="L329" s="126">
        <v>0</v>
      </c>
      <c r="M329" s="126">
        <f t="shared" si="10"/>
        <v>30</v>
      </c>
      <c r="N329" s="126">
        <f t="shared" si="11"/>
        <v>0</v>
      </c>
      <c r="O329" s="190">
        <v>42347</v>
      </c>
      <c r="P329" s="147" t="s">
        <v>119</v>
      </c>
      <c r="Q329" s="192" t="s">
        <v>536</v>
      </c>
    </row>
    <row r="330" spans="1:17" ht="20.25">
      <c r="A330" s="180" t="s">
        <v>1340</v>
      </c>
      <c r="B330" s="210" t="s">
        <v>1341</v>
      </c>
      <c r="C330" s="142" t="s">
        <v>1342</v>
      </c>
      <c r="D330" s="142" t="s">
        <v>78</v>
      </c>
      <c r="E330" s="190">
        <v>40907</v>
      </c>
      <c r="F330" s="126">
        <v>30</v>
      </c>
      <c r="G330" s="145">
        <v>0</v>
      </c>
      <c r="H330" s="126">
        <v>30</v>
      </c>
      <c r="I330" s="126">
        <v>0</v>
      </c>
      <c r="J330" s="145">
        <v>0</v>
      </c>
      <c r="K330" s="126">
        <v>0</v>
      </c>
      <c r="L330" s="126">
        <v>0</v>
      </c>
      <c r="M330" s="126">
        <f t="shared" si="10"/>
        <v>30</v>
      </c>
      <c r="N330" s="126">
        <f t="shared" si="11"/>
        <v>0</v>
      </c>
      <c r="O330" s="190">
        <v>42404</v>
      </c>
      <c r="P330" s="147"/>
      <c r="Q330" s="192" t="s">
        <v>537</v>
      </c>
    </row>
    <row r="331" spans="1:17" ht="20.25">
      <c r="A331" s="180" t="s">
        <v>1353</v>
      </c>
      <c r="B331" s="210" t="s">
        <v>1346</v>
      </c>
      <c r="C331" s="142" t="s">
        <v>1351</v>
      </c>
      <c r="D331" s="142" t="s">
        <v>1246</v>
      </c>
      <c r="E331" s="190">
        <v>41754</v>
      </c>
      <c r="F331" s="126">
        <v>30</v>
      </c>
      <c r="G331" s="145">
        <v>0</v>
      </c>
      <c r="H331" s="126">
        <v>30</v>
      </c>
      <c r="I331" s="126">
        <v>0</v>
      </c>
      <c r="J331" s="145">
        <v>0</v>
      </c>
      <c r="K331" s="126">
        <v>0</v>
      </c>
      <c r="L331" s="126">
        <v>0</v>
      </c>
      <c r="M331" s="126">
        <f t="shared" si="10"/>
        <v>30</v>
      </c>
      <c r="N331" s="126">
        <f t="shared" si="11"/>
        <v>0</v>
      </c>
      <c r="O331" s="190">
        <v>42210</v>
      </c>
      <c r="P331" s="147"/>
      <c r="Q331" s="192"/>
    </row>
    <row r="332" spans="1:17" ht="20.25">
      <c r="A332" s="180" t="s">
        <v>1345</v>
      </c>
      <c r="B332" s="210" t="s">
        <v>1346</v>
      </c>
      <c r="C332" s="142" t="s">
        <v>1349</v>
      </c>
      <c r="D332" s="142" t="s">
        <v>285</v>
      </c>
      <c r="E332" s="190">
        <v>41444</v>
      </c>
      <c r="F332" s="126">
        <v>41</v>
      </c>
      <c r="G332" s="145">
        <v>0</v>
      </c>
      <c r="H332" s="126">
        <v>41</v>
      </c>
      <c r="I332" s="126">
        <v>0</v>
      </c>
      <c r="J332" s="145">
        <v>0</v>
      </c>
      <c r="K332" s="126">
        <v>12.3</v>
      </c>
      <c r="L332" s="126">
        <v>0</v>
      </c>
      <c r="M332" s="126">
        <f t="shared" si="10"/>
        <v>28.7</v>
      </c>
      <c r="N332" s="126">
        <f t="shared" si="11"/>
        <v>0</v>
      </c>
      <c r="O332" s="190">
        <v>42180</v>
      </c>
      <c r="P332" s="147"/>
      <c r="Q332" s="192" t="s">
        <v>573</v>
      </c>
    </row>
    <row r="333" spans="1:17" ht="20.25">
      <c r="A333" s="180" t="s">
        <v>1345</v>
      </c>
      <c r="B333" s="210" t="s">
        <v>1346</v>
      </c>
      <c r="C333" s="142" t="s">
        <v>1349</v>
      </c>
      <c r="D333" s="142" t="s">
        <v>289</v>
      </c>
      <c r="E333" s="190">
        <v>41444</v>
      </c>
      <c r="F333" s="126">
        <v>40</v>
      </c>
      <c r="G333" s="145">
        <v>0</v>
      </c>
      <c r="H333" s="126">
        <v>40</v>
      </c>
      <c r="I333" s="126">
        <v>0</v>
      </c>
      <c r="J333" s="145">
        <v>0</v>
      </c>
      <c r="K333" s="126">
        <v>12</v>
      </c>
      <c r="L333" s="126">
        <v>0</v>
      </c>
      <c r="M333" s="126">
        <f t="shared" si="10"/>
        <v>28</v>
      </c>
      <c r="N333" s="126">
        <f t="shared" si="11"/>
        <v>0</v>
      </c>
      <c r="O333" s="190">
        <v>42182</v>
      </c>
      <c r="P333" s="147"/>
      <c r="Q333" s="192" t="s">
        <v>573</v>
      </c>
    </row>
    <row r="334" spans="1:17" ht="20.25">
      <c r="A334" s="180" t="s">
        <v>1343</v>
      </c>
      <c r="B334" s="210" t="s">
        <v>1346</v>
      </c>
      <c r="C334" s="142" t="s">
        <v>1351</v>
      </c>
      <c r="D334" s="142" t="s">
        <v>214</v>
      </c>
      <c r="E334" s="190">
        <v>40472</v>
      </c>
      <c r="F334" s="126">
        <v>28</v>
      </c>
      <c r="G334" s="145">
        <v>0</v>
      </c>
      <c r="H334" s="126">
        <v>28</v>
      </c>
      <c r="I334" s="126">
        <v>0</v>
      </c>
      <c r="J334" s="145">
        <v>0</v>
      </c>
      <c r="K334" s="126">
        <v>0</v>
      </c>
      <c r="L334" s="126">
        <v>0</v>
      </c>
      <c r="M334" s="126">
        <f t="shared" si="10"/>
        <v>28</v>
      </c>
      <c r="N334" s="126">
        <f t="shared" si="11"/>
        <v>0</v>
      </c>
      <c r="O334" s="190">
        <v>44203</v>
      </c>
      <c r="P334" s="147" t="s">
        <v>529</v>
      </c>
      <c r="Q334" s="192" t="s">
        <v>1432</v>
      </c>
    </row>
    <row r="335" spans="1:17" ht="20.25">
      <c r="A335" s="180" t="s">
        <v>1310</v>
      </c>
      <c r="B335" s="210" t="s">
        <v>1307</v>
      </c>
      <c r="C335" s="142" t="s">
        <v>1308</v>
      </c>
      <c r="D335" s="142" t="s">
        <v>559</v>
      </c>
      <c r="E335" s="190">
        <v>40907</v>
      </c>
      <c r="F335" s="126">
        <v>28</v>
      </c>
      <c r="G335" s="145">
        <v>0</v>
      </c>
      <c r="H335" s="126">
        <v>28</v>
      </c>
      <c r="I335" s="126">
        <v>0</v>
      </c>
      <c r="J335" s="145">
        <v>0</v>
      </c>
      <c r="K335" s="126">
        <v>0</v>
      </c>
      <c r="L335" s="126">
        <v>0</v>
      </c>
      <c r="M335" s="126">
        <f t="shared" si="10"/>
        <v>28</v>
      </c>
      <c r="N335" s="126">
        <f t="shared" si="11"/>
        <v>0</v>
      </c>
      <c r="O335" s="190">
        <v>42163</v>
      </c>
      <c r="P335" s="147"/>
      <c r="Q335" s="192" t="s">
        <v>557</v>
      </c>
    </row>
    <row r="336" spans="1:17" ht="20.25">
      <c r="A336" s="180" t="s">
        <v>1310</v>
      </c>
      <c r="B336" s="210" t="s">
        <v>1307</v>
      </c>
      <c r="C336" s="142" t="s">
        <v>1308</v>
      </c>
      <c r="D336" s="142" t="s">
        <v>58</v>
      </c>
      <c r="E336" s="190">
        <v>40907</v>
      </c>
      <c r="F336" s="126">
        <v>28</v>
      </c>
      <c r="G336" s="145">
        <v>0</v>
      </c>
      <c r="H336" s="126">
        <v>28</v>
      </c>
      <c r="I336" s="126">
        <v>0</v>
      </c>
      <c r="J336" s="145">
        <v>0</v>
      </c>
      <c r="K336" s="126">
        <v>0</v>
      </c>
      <c r="L336" s="126">
        <v>0</v>
      </c>
      <c r="M336" s="126">
        <f t="shared" si="10"/>
        <v>28</v>
      </c>
      <c r="N336" s="126">
        <f t="shared" si="11"/>
        <v>0</v>
      </c>
      <c r="O336" s="190">
        <v>42416</v>
      </c>
      <c r="P336" s="147"/>
      <c r="Q336" s="192" t="s">
        <v>537</v>
      </c>
    </row>
    <row r="337" spans="1:17" ht="20.25">
      <c r="A337" s="180" t="s">
        <v>1306</v>
      </c>
      <c r="B337" s="210" t="s">
        <v>1307</v>
      </c>
      <c r="C337" s="142" t="s">
        <v>1308</v>
      </c>
      <c r="D337" s="142" t="s">
        <v>167</v>
      </c>
      <c r="E337" s="190">
        <v>40385</v>
      </c>
      <c r="F337" s="126">
        <v>33</v>
      </c>
      <c r="G337" s="145">
        <v>0</v>
      </c>
      <c r="H337" s="126">
        <v>33</v>
      </c>
      <c r="I337" s="126">
        <v>0</v>
      </c>
      <c r="J337" s="145">
        <v>0</v>
      </c>
      <c r="K337" s="126">
        <v>5.0999999999999996</v>
      </c>
      <c r="L337" s="126">
        <v>2.9</v>
      </c>
      <c r="M337" s="126">
        <f t="shared" si="10"/>
        <v>25</v>
      </c>
      <c r="N337" s="126">
        <f t="shared" si="11"/>
        <v>0</v>
      </c>
      <c r="O337" s="190">
        <v>43374</v>
      </c>
      <c r="P337" s="147" t="s">
        <v>105</v>
      </c>
      <c r="Q337" s="192" t="s">
        <v>536</v>
      </c>
    </row>
    <row r="338" spans="1:17" ht="20.25">
      <c r="A338" s="180" t="s">
        <v>1306</v>
      </c>
      <c r="B338" s="210" t="s">
        <v>1307</v>
      </c>
      <c r="C338" s="142" t="s">
        <v>1308</v>
      </c>
      <c r="D338" s="142" t="s">
        <v>133</v>
      </c>
      <c r="E338" s="190">
        <v>40385</v>
      </c>
      <c r="F338" s="126">
        <v>30</v>
      </c>
      <c r="G338" s="145">
        <v>0</v>
      </c>
      <c r="H338" s="126">
        <v>30</v>
      </c>
      <c r="I338" s="126">
        <v>0</v>
      </c>
      <c r="J338" s="145">
        <v>0</v>
      </c>
      <c r="K338" s="126">
        <v>3</v>
      </c>
      <c r="L338" s="126">
        <v>0</v>
      </c>
      <c r="M338" s="126">
        <f t="shared" si="10"/>
        <v>27</v>
      </c>
      <c r="N338" s="126">
        <f t="shared" si="11"/>
        <v>0</v>
      </c>
      <c r="O338" s="190">
        <v>42349</v>
      </c>
      <c r="P338" s="147" t="s">
        <v>531</v>
      </c>
      <c r="Q338" s="192" t="s">
        <v>536</v>
      </c>
    </row>
    <row r="339" spans="1:17" ht="20.25">
      <c r="A339" s="180" t="s">
        <v>1306</v>
      </c>
      <c r="B339" s="210" t="s">
        <v>1307</v>
      </c>
      <c r="C339" s="142" t="s">
        <v>1308</v>
      </c>
      <c r="D339" s="142" t="s">
        <v>136</v>
      </c>
      <c r="E339" s="190">
        <v>40385</v>
      </c>
      <c r="F339" s="126">
        <v>29</v>
      </c>
      <c r="G339" s="145">
        <v>0</v>
      </c>
      <c r="H339" s="126">
        <v>29</v>
      </c>
      <c r="I339" s="126">
        <v>0</v>
      </c>
      <c r="J339" s="145">
        <v>0</v>
      </c>
      <c r="K339" s="126">
        <v>2</v>
      </c>
      <c r="L339" s="126">
        <v>0</v>
      </c>
      <c r="M339" s="126">
        <f t="shared" si="10"/>
        <v>27</v>
      </c>
      <c r="N339" s="126">
        <f t="shared" si="11"/>
        <v>0</v>
      </c>
      <c r="O339" s="190">
        <v>42361</v>
      </c>
      <c r="P339" s="147" t="s">
        <v>532</v>
      </c>
      <c r="Q339" s="192" t="s">
        <v>536</v>
      </c>
    </row>
    <row r="340" spans="1:17" ht="20.25">
      <c r="A340" s="180" t="s">
        <v>1310</v>
      </c>
      <c r="B340" s="210" t="s">
        <v>1307</v>
      </c>
      <c r="C340" s="142" t="s">
        <v>1308</v>
      </c>
      <c r="D340" s="142" t="s">
        <v>73</v>
      </c>
      <c r="E340" s="190">
        <v>40907</v>
      </c>
      <c r="F340" s="126">
        <v>26</v>
      </c>
      <c r="G340" s="145">
        <v>0</v>
      </c>
      <c r="H340" s="126">
        <v>26</v>
      </c>
      <c r="I340" s="126">
        <v>0</v>
      </c>
      <c r="J340" s="145">
        <v>0</v>
      </c>
      <c r="K340" s="126">
        <v>0</v>
      </c>
      <c r="L340" s="126">
        <v>0</v>
      </c>
      <c r="M340" s="126">
        <f t="shared" si="10"/>
        <v>26</v>
      </c>
      <c r="N340" s="126">
        <f t="shared" si="11"/>
        <v>0</v>
      </c>
      <c r="O340" s="190">
        <v>42409</v>
      </c>
      <c r="P340" s="147"/>
      <c r="Q340" s="192" t="s">
        <v>537</v>
      </c>
    </row>
    <row r="341" spans="1:17" ht="20.25">
      <c r="A341" s="180" t="s">
        <v>1354</v>
      </c>
      <c r="B341" s="210" t="s">
        <v>1304</v>
      </c>
      <c r="C341" s="142" t="s">
        <v>1355</v>
      </c>
      <c r="D341" s="142" t="s">
        <v>1113</v>
      </c>
      <c r="E341" s="190">
        <v>41444</v>
      </c>
      <c r="F341" s="126">
        <v>37</v>
      </c>
      <c r="G341" s="145">
        <v>0</v>
      </c>
      <c r="H341" s="126">
        <v>37</v>
      </c>
      <c r="I341" s="126">
        <v>0</v>
      </c>
      <c r="J341" s="145">
        <v>0</v>
      </c>
      <c r="K341" s="126">
        <v>11.1</v>
      </c>
      <c r="L341" s="126">
        <v>0</v>
      </c>
      <c r="M341" s="126">
        <f t="shared" si="10"/>
        <v>25.9</v>
      </c>
      <c r="N341" s="126">
        <f t="shared" si="11"/>
        <v>0</v>
      </c>
      <c r="O341" s="190">
        <v>42180</v>
      </c>
      <c r="P341" s="147"/>
      <c r="Q341" s="192" t="s">
        <v>573</v>
      </c>
    </row>
    <row r="342" spans="1:17" ht="20.25">
      <c r="A342" s="180" t="s">
        <v>1310</v>
      </c>
      <c r="B342" s="210" t="s">
        <v>1307</v>
      </c>
      <c r="C342" s="142" t="s">
        <v>1308</v>
      </c>
      <c r="D342" s="142" t="s">
        <v>53</v>
      </c>
      <c r="E342" s="190">
        <v>40907</v>
      </c>
      <c r="F342" s="126">
        <v>25</v>
      </c>
      <c r="G342" s="145">
        <v>0</v>
      </c>
      <c r="H342" s="126">
        <v>25</v>
      </c>
      <c r="I342" s="126">
        <v>0</v>
      </c>
      <c r="J342" s="145">
        <v>0</v>
      </c>
      <c r="K342" s="126">
        <v>0</v>
      </c>
      <c r="L342" s="126">
        <v>0</v>
      </c>
      <c r="M342" s="126">
        <f t="shared" si="10"/>
        <v>25</v>
      </c>
      <c r="N342" s="126">
        <f t="shared" si="11"/>
        <v>0</v>
      </c>
      <c r="O342" s="190">
        <v>42415</v>
      </c>
      <c r="P342" s="147"/>
      <c r="Q342" s="192" t="s">
        <v>537</v>
      </c>
    </row>
    <row r="343" spans="1:17" ht="20.25">
      <c r="A343" s="180" t="s">
        <v>1310</v>
      </c>
      <c r="B343" s="210" t="s">
        <v>1307</v>
      </c>
      <c r="C343" s="142" t="s">
        <v>1308</v>
      </c>
      <c r="D343" s="142" t="s">
        <v>1247</v>
      </c>
      <c r="E343" s="190">
        <v>40907</v>
      </c>
      <c r="F343" s="126">
        <v>25</v>
      </c>
      <c r="G343" s="145">
        <v>0</v>
      </c>
      <c r="H343" s="126">
        <v>25</v>
      </c>
      <c r="I343" s="126">
        <v>0</v>
      </c>
      <c r="J343" s="145">
        <v>0</v>
      </c>
      <c r="K343" s="126">
        <v>0</v>
      </c>
      <c r="L343" s="126">
        <v>0</v>
      </c>
      <c r="M343" s="126">
        <f t="shared" si="10"/>
        <v>25</v>
      </c>
      <c r="N343" s="126">
        <f t="shared" si="11"/>
        <v>0</v>
      </c>
      <c r="O343" s="190">
        <v>42478</v>
      </c>
      <c r="P343" s="147"/>
      <c r="Q343" s="192" t="s">
        <v>537</v>
      </c>
    </row>
    <row r="344" spans="1:17" ht="20.25">
      <c r="A344" s="180" t="s">
        <v>1306</v>
      </c>
      <c r="B344" s="210" t="s">
        <v>1307</v>
      </c>
      <c r="C344" s="142" t="s">
        <v>1308</v>
      </c>
      <c r="D344" s="142" t="s">
        <v>72</v>
      </c>
      <c r="E344" s="190">
        <v>40385</v>
      </c>
      <c r="F344" s="126">
        <v>33</v>
      </c>
      <c r="G344" s="145">
        <v>0</v>
      </c>
      <c r="H344" s="126">
        <v>33</v>
      </c>
      <c r="I344" s="126">
        <v>0</v>
      </c>
      <c r="J344" s="145">
        <v>0</v>
      </c>
      <c r="K344" s="126">
        <v>10.5</v>
      </c>
      <c r="L344" s="126">
        <v>0</v>
      </c>
      <c r="M344" s="203">
        <f t="shared" si="10"/>
        <v>22.5</v>
      </c>
      <c r="N344" s="126">
        <f t="shared" si="11"/>
        <v>0</v>
      </c>
      <c r="O344" s="190">
        <v>43063</v>
      </c>
      <c r="P344" s="147" t="s">
        <v>531</v>
      </c>
      <c r="Q344" s="192" t="s">
        <v>536</v>
      </c>
    </row>
    <row r="345" spans="1:17" ht="20.25">
      <c r="A345" s="180" t="s">
        <v>1306</v>
      </c>
      <c r="B345" s="210" t="s">
        <v>1307</v>
      </c>
      <c r="C345" s="142" t="s">
        <v>1308</v>
      </c>
      <c r="D345" s="142" t="s">
        <v>143</v>
      </c>
      <c r="E345" s="190">
        <v>40385</v>
      </c>
      <c r="F345" s="126">
        <v>25</v>
      </c>
      <c r="G345" s="145">
        <v>0</v>
      </c>
      <c r="H345" s="126">
        <v>25</v>
      </c>
      <c r="I345" s="126">
        <v>0</v>
      </c>
      <c r="J345" s="145">
        <v>0</v>
      </c>
      <c r="K345" s="126">
        <v>2</v>
      </c>
      <c r="L345" s="126">
        <v>0</v>
      </c>
      <c r="M345" s="126">
        <f t="shared" si="10"/>
        <v>23</v>
      </c>
      <c r="N345" s="126">
        <f t="shared" si="11"/>
        <v>0</v>
      </c>
      <c r="O345" s="190">
        <v>42342</v>
      </c>
      <c r="P345" s="147" t="s">
        <v>531</v>
      </c>
      <c r="Q345" s="192" t="s">
        <v>536</v>
      </c>
    </row>
    <row r="346" spans="1:17" ht="20.25">
      <c r="A346" s="180" t="s">
        <v>1310</v>
      </c>
      <c r="B346" s="210" t="s">
        <v>1307</v>
      </c>
      <c r="C346" s="142" t="s">
        <v>1308</v>
      </c>
      <c r="D346" s="142" t="s">
        <v>59</v>
      </c>
      <c r="E346" s="190">
        <v>40907</v>
      </c>
      <c r="F346" s="126">
        <v>23</v>
      </c>
      <c r="G346" s="145">
        <v>0</v>
      </c>
      <c r="H346" s="126">
        <v>23</v>
      </c>
      <c r="I346" s="126">
        <v>0</v>
      </c>
      <c r="J346" s="145">
        <v>0</v>
      </c>
      <c r="K346" s="126">
        <v>0</v>
      </c>
      <c r="L346" s="126">
        <v>0</v>
      </c>
      <c r="M346" s="126">
        <f t="shared" si="10"/>
        <v>23</v>
      </c>
      <c r="N346" s="126">
        <f t="shared" si="11"/>
        <v>0</v>
      </c>
      <c r="O346" s="190">
        <v>42457</v>
      </c>
      <c r="P346" s="147"/>
      <c r="Q346" s="192" t="s">
        <v>537</v>
      </c>
    </row>
    <row r="347" spans="1:17" ht="20.25">
      <c r="A347" s="180" t="s">
        <v>1310</v>
      </c>
      <c r="B347" s="210" t="s">
        <v>1307</v>
      </c>
      <c r="C347" s="142" t="s">
        <v>1308</v>
      </c>
      <c r="D347" s="142" t="s">
        <v>180</v>
      </c>
      <c r="E347" s="190">
        <v>40907</v>
      </c>
      <c r="F347" s="126">
        <v>23</v>
      </c>
      <c r="G347" s="145">
        <v>0</v>
      </c>
      <c r="H347" s="126">
        <v>23</v>
      </c>
      <c r="I347" s="126">
        <v>0</v>
      </c>
      <c r="J347" s="145">
        <v>0</v>
      </c>
      <c r="K347" s="126">
        <v>0</v>
      </c>
      <c r="L347" s="126">
        <v>0</v>
      </c>
      <c r="M347" s="126">
        <f t="shared" si="10"/>
        <v>23</v>
      </c>
      <c r="N347" s="126">
        <f t="shared" si="11"/>
        <v>0</v>
      </c>
      <c r="O347" s="190">
        <v>42466</v>
      </c>
      <c r="P347" s="147"/>
      <c r="Q347" s="192" t="s">
        <v>537</v>
      </c>
    </row>
    <row r="348" spans="1:17" ht="20.25">
      <c r="A348" s="180" t="s">
        <v>1306</v>
      </c>
      <c r="B348" s="210" t="s">
        <v>1307</v>
      </c>
      <c r="C348" s="142" t="s">
        <v>1308</v>
      </c>
      <c r="D348" s="142" t="s">
        <v>152</v>
      </c>
      <c r="E348" s="190">
        <v>40385</v>
      </c>
      <c r="F348" s="126">
        <v>22</v>
      </c>
      <c r="G348" s="145">
        <v>0</v>
      </c>
      <c r="H348" s="126">
        <v>22</v>
      </c>
      <c r="I348" s="126">
        <v>0</v>
      </c>
      <c r="J348" s="145">
        <v>0</v>
      </c>
      <c r="K348" s="126">
        <v>0</v>
      </c>
      <c r="L348" s="126">
        <v>0</v>
      </c>
      <c r="M348" s="126">
        <f t="shared" si="10"/>
        <v>22</v>
      </c>
      <c r="N348" s="126">
        <f t="shared" si="11"/>
        <v>0</v>
      </c>
      <c r="O348" s="190" t="s">
        <v>1309</v>
      </c>
      <c r="P348" s="147" t="s">
        <v>532</v>
      </c>
      <c r="Q348" s="192" t="s">
        <v>538</v>
      </c>
    </row>
    <row r="349" spans="1:17" ht="20.25">
      <c r="A349" s="180" t="s">
        <v>1310</v>
      </c>
      <c r="B349" s="210" t="s">
        <v>1307</v>
      </c>
      <c r="C349" s="142" t="s">
        <v>1308</v>
      </c>
      <c r="D349" s="142" t="s">
        <v>1248</v>
      </c>
      <c r="E349" s="190">
        <v>40907</v>
      </c>
      <c r="F349" s="126">
        <v>22</v>
      </c>
      <c r="G349" s="145">
        <v>0</v>
      </c>
      <c r="H349" s="126">
        <v>22</v>
      </c>
      <c r="I349" s="126">
        <v>0</v>
      </c>
      <c r="J349" s="145">
        <v>0</v>
      </c>
      <c r="K349" s="126">
        <v>0</v>
      </c>
      <c r="L349" s="126">
        <v>0</v>
      </c>
      <c r="M349" s="126">
        <f t="shared" si="10"/>
        <v>22</v>
      </c>
      <c r="N349" s="126">
        <f t="shared" si="11"/>
        <v>0</v>
      </c>
      <c r="O349" s="190">
        <v>42169</v>
      </c>
      <c r="P349" s="147"/>
      <c r="Q349" s="192" t="s">
        <v>557</v>
      </c>
    </row>
    <row r="350" spans="1:17" ht="20.25">
      <c r="A350" s="180" t="s">
        <v>1310</v>
      </c>
      <c r="B350" s="210" t="s">
        <v>1307</v>
      </c>
      <c r="C350" s="142" t="s">
        <v>1308</v>
      </c>
      <c r="D350" s="142" t="s">
        <v>65</v>
      </c>
      <c r="E350" s="190">
        <v>40907</v>
      </c>
      <c r="F350" s="126">
        <v>22</v>
      </c>
      <c r="G350" s="145">
        <v>0</v>
      </c>
      <c r="H350" s="126">
        <v>22</v>
      </c>
      <c r="I350" s="126">
        <v>0</v>
      </c>
      <c r="J350" s="145">
        <v>0</v>
      </c>
      <c r="K350" s="126">
        <v>0</v>
      </c>
      <c r="L350" s="126">
        <v>0</v>
      </c>
      <c r="M350" s="126">
        <f t="shared" si="10"/>
        <v>22</v>
      </c>
      <c r="N350" s="126">
        <f t="shared" si="11"/>
        <v>0</v>
      </c>
      <c r="O350" s="190">
        <v>42404</v>
      </c>
      <c r="P350" s="147"/>
      <c r="Q350" s="192" t="s">
        <v>537</v>
      </c>
    </row>
    <row r="351" spans="1:17" ht="20.25">
      <c r="A351" s="180" t="s">
        <v>1310</v>
      </c>
      <c r="B351" s="210" t="s">
        <v>1307</v>
      </c>
      <c r="C351" s="142" t="s">
        <v>1308</v>
      </c>
      <c r="D351" s="142" t="s">
        <v>71</v>
      </c>
      <c r="E351" s="190">
        <v>40907</v>
      </c>
      <c r="F351" s="126">
        <v>22</v>
      </c>
      <c r="G351" s="145">
        <v>0</v>
      </c>
      <c r="H351" s="126">
        <v>22</v>
      </c>
      <c r="I351" s="126">
        <v>0</v>
      </c>
      <c r="J351" s="145">
        <v>0</v>
      </c>
      <c r="K351" s="126">
        <v>0</v>
      </c>
      <c r="L351" s="126">
        <v>0</v>
      </c>
      <c r="M351" s="126">
        <f t="shared" si="10"/>
        <v>22</v>
      </c>
      <c r="N351" s="126">
        <f t="shared" si="11"/>
        <v>0</v>
      </c>
      <c r="O351" s="190" t="s">
        <v>1309</v>
      </c>
      <c r="P351" s="147"/>
      <c r="Q351" s="192" t="s">
        <v>538</v>
      </c>
    </row>
    <row r="352" spans="1:17" ht="20.25">
      <c r="A352" s="180" t="s">
        <v>1306</v>
      </c>
      <c r="B352" s="210" t="s">
        <v>1307</v>
      </c>
      <c r="C352" s="142" t="s">
        <v>1308</v>
      </c>
      <c r="D352" s="142" t="s">
        <v>147</v>
      </c>
      <c r="E352" s="190">
        <v>40385</v>
      </c>
      <c r="F352" s="126">
        <v>23</v>
      </c>
      <c r="G352" s="145">
        <v>0</v>
      </c>
      <c r="H352" s="126">
        <v>23</v>
      </c>
      <c r="I352" s="126">
        <v>0</v>
      </c>
      <c r="J352" s="145">
        <v>0</v>
      </c>
      <c r="K352" s="126">
        <v>2</v>
      </c>
      <c r="L352" s="126">
        <v>0</v>
      </c>
      <c r="M352" s="126">
        <f t="shared" si="10"/>
        <v>21</v>
      </c>
      <c r="N352" s="126">
        <f t="shared" si="11"/>
        <v>0</v>
      </c>
      <c r="O352" s="190">
        <v>42332</v>
      </c>
      <c r="P352" s="147" t="s">
        <v>532</v>
      </c>
      <c r="Q352" s="192" t="s">
        <v>536</v>
      </c>
    </row>
    <row r="353" spans="1:17" ht="20.25">
      <c r="A353" s="180" t="s">
        <v>1306</v>
      </c>
      <c r="B353" s="210" t="s">
        <v>1307</v>
      </c>
      <c r="C353" s="142" t="s">
        <v>1308</v>
      </c>
      <c r="D353" s="142" t="s">
        <v>204</v>
      </c>
      <c r="E353" s="190">
        <v>40385</v>
      </c>
      <c r="F353" s="126">
        <v>23</v>
      </c>
      <c r="G353" s="145">
        <v>0</v>
      </c>
      <c r="H353" s="126">
        <v>23</v>
      </c>
      <c r="I353" s="126">
        <v>0</v>
      </c>
      <c r="J353" s="145">
        <v>0</v>
      </c>
      <c r="K353" s="126">
        <v>2</v>
      </c>
      <c r="L353" s="126">
        <v>0</v>
      </c>
      <c r="M353" s="126">
        <f t="shared" si="10"/>
        <v>21</v>
      </c>
      <c r="N353" s="126">
        <f t="shared" si="11"/>
        <v>0</v>
      </c>
      <c r="O353" s="190">
        <v>42336</v>
      </c>
      <c r="P353" s="147" t="s">
        <v>119</v>
      </c>
      <c r="Q353" s="192" t="s">
        <v>536</v>
      </c>
    </row>
    <row r="354" spans="1:17" ht="20.25">
      <c r="A354" s="180" t="s">
        <v>1310</v>
      </c>
      <c r="B354" s="210" t="s">
        <v>1307</v>
      </c>
      <c r="C354" s="142" t="s">
        <v>1308</v>
      </c>
      <c r="D354" s="142" t="s">
        <v>205</v>
      </c>
      <c r="E354" s="190">
        <v>40907</v>
      </c>
      <c r="F354" s="126">
        <v>21</v>
      </c>
      <c r="G354" s="145">
        <v>0</v>
      </c>
      <c r="H354" s="126">
        <v>21</v>
      </c>
      <c r="I354" s="126">
        <v>0</v>
      </c>
      <c r="J354" s="145">
        <v>0</v>
      </c>
      <c r="K354" s="126">
        <v>0</v>
      </c>
      <c r="L354" s="126">
        <v>0</v>
      </c>
      <c r="M354" s="126">
        <f t="shared" si="10"/>
        <v>21</v>
      </c>
      <c r="N354" s="126">
        <f t="shared" si="11"/>
        <v>0</v>
      </c>
      <c r="O354" s="190">
        <v>42423</v>
      </c>
      <c r="P354" s="147"/>
      <c r="Q354" s="192" t="s">
        <v>537</v>
      </c>
    </row>
    <row r="355" spans="1:17" ht="20.25">
      <c r="A355" s="180" t="s">
        <v>1306</v>
      </c>
      <c r="B355" s="210" t="s">
        <v>1307</v>
      </c>
      <c r="C355" s="142" t="s">
        <v>1308</v>
      </c>
      <c r="D355" s="142" t="s">
        <v>182</v>
      </c>
      <c r="E355" s="190">
        <v>40385</v>
      </c>
      <c r="F355" s="126">
        <v>22</v>
      </c>
      <c r="G355" s="145">
        <v>0</v>
      </c>
      <c r="H355" s="126">
        <v>22</v>
      </c>
      <c r="I355" s="126">
        <v>0</v>
      </c>
      <c r="J355" s="145">
        <v>0</v>
      </c>
      <c r="K355" s="126">
        <v>1.1000000000000001</v>
      </c>
      <c r="L355" s="126">
        <v>0</v>
      </c>
      <c r="M355" s="126">
        <f t="shared" si="10"/>
        <v>20.9</v>
      </c>
      <c r="N355" s="126">
        <f t="shared" si="11"/>
        <v>0</v>
      </c>
      <c r="O355" s="190">
        <v>42331</v>
      </c>
      <c r="P355" s="147" t="s">
        <v>119</v>
      </c>
      <c r="Q355" s="192" t="s">
        <v>536</v>
      </c>
    </row>
    <row r="356" spans="1:17" ht="20.25">
      <c r="A356" s="180" t="s">
        <v>1306</v>
      </c>
      <c r="B356" s="210" t="s">
        <v>1307</v>
      </c>
      <c r="C356" s="142" t="s">
        <v>1311</v>
      </c>
      <c r="D356" s="142" t="s">
        <v>179</v>
      </c>
      <c r="E356" s="190">
        <v>40385</v>
      </c>
      <c r="F356" s="126">
        <v>30</v>
      </c>
      <c r="G356" s="145">
        <v>0</v>
      </c>
      <c r="H356" s="126">
        <v>30</v>
      </c>
      <c r="I356" s="126">
        <v>0</v>
      </c>
      <c r="J356" s="145">
        <v>0</v>
      </c>
      <c r="K356" s="126">
        <v>10.199999999999999</v>
      </c>
      <c r="L356" s="126">
        <v>0</v>
      </c>
      <c r="M356" s="126">
        <f t="shared" si="10"/>
        <v>19.8</v>
      </c>
      <c r="N356" s="126">
        <f t="shared" si="11"/>
        <v>0</v>
      </c>
      <c r="O356" s="190">
        <v>42314</v>
      </c>
      <c r="P356" s="147" t="s">
        <v>105</v>
      </c>
      <c r="Q356" s="192" t="s">
        <v>536</v>
      </c>
    </row>
    <row r="357" spans="1:17" ht="20.25">
      <c r="A357" s="180" t="s">
        <v>1306</v>
      </c>
      <c r="B357" s="210" t="s">
        <v>1307</v>
      </c>
      <c r="C357" s="142" t="s">
        <v>1308</v>
      </c>
      <c r="D357" s="142" t="s">
        <v>165</v>
      </c>
      <c r="E357" s="190">
        <v>40385</v>
      </c>
      <c r="F357" s="126">
        <v>21</v>
      </c>
      <c r="G357" s="145">
        <v>0</v>
      </c>
      <c r="H357" s="126">
        <v>21</v>
      </c>
      <c r="I357" s="126">
        <v>0</v>
      </c>
      <c r="J357" s="145">
        <v>0</v>
      </c>
      <c r="K357" s="126">
        <v>1.7098100000000001</v>
      </c>
      <c r="L357" s="126">
        <f>1.70981-K357</f>
        <v>0</v>
      </c>
      <c r="M357" s="126">
        <f t="shared" si="10"/>
        <v>19.290189999999999</v>
      </c>
      <c r="N357" s="126">
        <f t="shared" si="11"/>
        <v>0</v>
      </c>
      <c r="O357" s="190" t="s">
        <v>1309</v>
      </c>
      <c r="P357" s="147" t="s">
        <v>532</v>
      </c>
      <c r="Q357" s="192" t="s">
        <v>538</v>
      </c>
    </row>
    <row r="358" spans="1:17" ht="20.25">
      <c r="A358" s="180" t="s">
        <v>1310</v>
      </c>
      <c r="B358" s="210" t="s">
        <v>1307</v>
      </c>
      <c r="C358" s="142" t="s">
        <v>1308</v>
      </c>
      <c r="D358" s="142" t="s">
        <v>1249</v>
      </c>
      <c r="E358" s="190">
        <v>40907</v>
      </c>
      <c r="F358" s="126">
        <v>18</v>
      </c>
      <c r="G358" s="145">
        <v>0</v>
      </c>
      <c r="H358" s="126">
        <v>18</v>
      </c>
      <c r="I358" s="126">
        <v>0</v>
      </c>
      <c r="J358" s="145">
        <v>0</v>
      </c>
      <c r="K358" s="126">
        <v>0</v>
      </c>
      <c r="L358" s="126">
        <v>0</v>
      </c>
      <c r="M358" s="126">
        <f t="shared" si="10"/>
        <v>18</v>
      </c>
      <c r="N358" s="126">
        <f t="shared" si="11"/>
        <v>0</v>
      </c>
      <c r="O358" s="190">
        <v>42398</v>
      </c>
      <c r="P358" s="147"/>
      <c r="Q358" s="192" t="s">
        <v>537</v>
      </c>
    </row>
    <row r="359" spans="1:17" ht="20.25">
      <c r="A359" s="180" t="s">
        <v>1306</v>
      </c>
      <c r="B359" s="210" t="s">
        <v>1307</v>
      </c>
      <c r="C359" s="142" t="s">
        <v>1311</v>
      </c>
      <c r="D359" s="142" t="s">
        <v>108</v>
      </c>
      <c r="E359" s="190">
        <v>40385</v>
      </c>
      <c r="F359" s="126">
        <v>35</v>
      </c>
      <c r="G359" s="145">
        <v>0</v>
      </c>
      <c r="H359" s="126">
        <v>17.5</v>
      </c>
      <c r="I359" s="126">
        <v>0</v>
      </c>
      <c r="J359" s="145">
        <v>0</v>
      </c>
      <c r="K359" s="126">
        <v>1</v>
      </c>
      <c r="L359" s="126">
        <v>0</v>
      </c>
      <c r="M359" s="126">
        <f t="shared" si="10"/>
        <v>16.5</v>
      </c>
      <c r="N359" s="126">
        <f t="shared" si="11"/>
        <v>17.5</v>
      </c>
      <c r="O359" s="190">
        <v>42026</v>
      </c>
      <c r="P359" s="147" t="s">
        <v>119</v>
      </c>
      <c r="Q359" s="192" t="s">
        <v>537</v>
      </c>
    </row>
    <row r="360" spans="1:17" ht="20.25">
      <c r="A360" s="180" t="s">
        <v>1310</v>
      </c>
      <c r="B360" s="210" t="s">
        <v>1307</v>
      </c>
      <c r="C360" s="142" t="s">
        <v>1308</v>
      </c>
      <c r="D360" s="142" t="s">
        <v>72</v>
      </c>
      <c r="E360" s="190">
        <v>40907</v>
      </c>
      <c r="F360" s="126">
        <v>16</v>
      </c>
      <c r="G360" s="145">
        <v>0</v>
      </c>
      <c r="H360" s="126">
        <v>16</v>
      </c>
      <c r="I360" s="126">
        <v>0</v>
      </c>
      <c r="J360" s="145">
        <v>0</v>
      </c>
      <c r="K360" s="126">
        <v>0</v>
      </c>
      <c r="L360" s="126">
        <v>2.25</v>
      </c>
      <c r="M360" s="203">
        <f t="shared" si="10"/>
        <v>13.75</v>
      </c>
      <c r="N360" s="126">
        <f t="shared" si="11"/>
        <v>0</v>
      </c>
      <c r="O360" s="190">
        <v>43125</v>
      </c>
      <c r="P360" s="147"/>
      <c r="Q360" s="192" t="s">
        <v>537</v>
      </c>
    </row>
    <row r="361" spans="1:17" ht="20.25">
      <c r="A361" s="180" t="s">
        <v>1306</v>
      </c>
      <c r="B361" s="210" t="s">
        <v>1307</v>
      </c>
      <c r="C361" s="142" t="s">
        <v>1308</v>
      </c>
      <c r="D361" s="142" t="s">
        <v>201</v>
      </c>
      <c r="E361" s="190">
        <v>40385</v>
      </c>
      <c r="F361" s="126">
        <v>25</v>
      </c>
      <c r="G361" s="145">
        <v>0</v>
      </c>
      <c r="H361" s="126">
        <v>25</v>
      </c>
      <c r="I361" s="126">
        <v>0</v>
      </c>
      <c r="J361" s="145">
        <v>0</v>
      </c>
      <c r="K361" s="126">
        <v>10</v>
      </c>
      <c r="L361" s="126">
        <v>0</v>
      </c>
      <c r="M361" s="126">
        <f t="shared" si="10"/>
        <v>15</v>
      </c>
      <c r="N361" s="126">
        <f t="shared" si="11"/>
        <v>0</v>
      </c>
      <c r="O361" s="190" t="s">
        <v>1309</v>
      </c>
      <c r="P361" s="147" t="s">
        <v>119</v>
      </c>
      <c r="Q361" s="192" t="s">
        <v>538</v>
      </c>
    </row>
    <row r="362" spans="1:17" ht="20.25">
      <c r="A362" s="180" t="s">
        <v>1310</v>
      </c>
      <c r="B362" s="210" t="s">
        <v>1307</v>
      </c>
      <c r="C362" s="142" t="s">
        <v>1308</v>
      </c>
      <c r="D362" s="142" t="s">
        <v>564</v>
      </c>
      <c r="E362" s="190">
        <v>40907</v>
      </c>
      <c r="F362" s="126">
        <v>15</v>
      </c>
      <c r="G362" s="145">
        <v>0</v>
      </c>
      <c r="H362" s="126">
        <v>15</v>
      </c>
      <c r="I362" s="126">
        <v>0</v>
      </c>
      <c r="J362" s="145">
        <v>0</v>
      </c>
      <c r="K362" s="126">
        <v>0</v>
      </c>
      <c r="L362" s="126">
        <v>0</v>
      </c>
      <c r="M362" s="126">
        <f t="shared" si="10"/>
        <v>15</v>
      </c>
      <c r="N362" s="126">
        <f t="shared" si="11"/>
        <v>0</v>
      </c>
      <c r="O362" s="190" t="s">
        <v>1309</v>
      </c>
      <c r="P362" s="147"/>
      <c r="Q362" s="192" t="s">
        <v>538</v>
      </c>
    </row>
    <row r="363" spans="1:17" ht="20.25">
      <c r="A363" s="180" t="s">
        <v>1306</v>
      </c>
      <c r="B363" s="210" t="s">
        <v>1307</v>
      </c>
      <c r="C363" s="142" t="s">
        <v>1311</v>
      </c>
      <c r="D363" s="142" t="s">
        <v>24</v>
      </c>
      <c r="E363" s="190">
        <v>40385</v>
      </c>
      <c r="F363" s="126">
        <v>26</v>
      </c>
      <c r="G363" s="145">
        <v>0</v>
      </c>
      <c r="H363" s="126">
        <v>26</v>
      </c>
      <c r="I363" s="126">
        <v>0</v>
      </c>
      <c r="J363" s="145">
        <v>0</v>
      </c>
      <c r="K363" s="126">
        <v>11.7</v>
      </c>
      <c r="L363" s="126">
        <v>0</v>
      </c>
      <c r="M363" s="126">
        <f t="shared" si="10"/>
        <v>14.3</v>
      </c>
      <c r="N363" s="126">
        <f t="shared" si="11"/>
        <v>0</v>
      </c>
      <c r="O363" s="190">
        <v>42366</v>
      </c>
      <c r="P363" s="147" t="s">
        <v>119</v>
      </c>
      <c r="Q363" s="192" t="s">
        <v>536</v>
      </c>
    </row>
    <row r="364" spans="1:17" ht="20.25">
      <c r="A364" s="180" t="s">
        <v>1310</v>
      </c>
      <c r="B364" s="210" t="s">
        <v>1307</v>
      </c>
      <c r="C364" s="142" t="s">
        <v>1308</v>
      </c>
      <c r="D364" s="142" t="s">
        <v>55</v>
      </c>
      <c r="E364" s="190">
        <v>40907</v>
      </c>
      <c r="F364" s="126">
        <v>14</v>
      </c>
      <c r="G364" s="145">
        <v>0</v>
      </c>
      <c r="H364" s="126">
        <v>14</v>
      </c>
      <c r="I364" s="126">
        <v>0</v>
      </c>
      <c r="J364" s="145">
        <v>0</v>
      </c>
      <c r="K364" s="126">
        <v>0</v>
      </c>
      <c r="L364" s="126">
        <v>0</v>
      </c>
      <c r="M364" s="126">
        <f t="shared" si="10"/>
        <v>14</v>
      </c>
      <c r="N364" s="126">
        <f t="shared" si="11"/>
        <v>0</v>
      </c>
      <c r="O364" s="190">
        <v>42389</v>
      </c>
      <c r="P364" s="147"/>
      <c r="Q364" s="192" t="s">
        <v>537</v>
      </c>
    </row>
    <row r="365" spans="1:17" ht="20.25">
      <c r="A365" s="180" t="s">
        <v>1340</v>
      </c>
      <c r="B365" s="210" t="s">
        <v>1341</v>
      </c>
      <c r="C365" s="142" t="s">
        <v>1342</v>
      </c>
      <c r="D365" s="142" t="s">
        <v>67</v>
      </c>
      <c r="E365" s="190">
        <v>40907</v>
      </c>
      <c r="F365" s="126">
        <v>14</v>
      </c>
      <c r="G365" s="145">
        <v>0</v>
      </c>
      <c r="H365" s="126">
        <v>14</v>
      </c>
      <c r="I365" s="126">
        <v>0</v>
      </c>
      <c r="J365" s="145">
        <v>0</v>
      </c>
      <c r="K365" s="126">
        <v>0</v>
      </c>
      <c r="L365" s="126">
        <v>0</v>
      </c>
      <c r="M365" s="126">
        <f t="shared" si="10"/>
        <v>14</v>
      </c>
      <c r="N365" s="126">
        <f t="shared" si="11"/>
        <v>0</v>
      </c>
      <c r="O365" s="190">
        <v>42423</v>
      </c>
      <c r="P365" s="147"/>
      <c r="Q365" s="192" t="s">
        <v>537</v>
      </c>
    </row>
    <row r="366" spans="1:17" ht="20.25">
      <c r="A366" s="180" t="s">
        <v>1340</v>
      </c>
      <c r="B366" s="210" t="s">
        <v>1341</v>
      </c>
      <c r="C366" s="142" t="s">
        <v>1342</v>
      </c>
      <c r="D366" s="142" t="s">
        <v>61</v>
      </c>
      <c r="E366" s="190">
        <v>40907</v>
      </c>
      <c r="F366" s="126">
        <v>14</v>
      </c>
      <c r="G366" s="145">
        <v>0</v>
      </c>
      <c r="H366" s="126">
        <v>14</v>
      </c>
      <c r="I366" s="126">
        <v>0</v>
      </c>
      <c r="J366" s="145">
        <v>0</v>
      </c>
      <c r="K366" s="126">
        <v>0</v>
      </c>
      <c r="L366" s="126">
        <v>0</v>
      </c>
      <c r="M366" s="126">
        <f t="shared" si="10"/>
        <v>14</v>
      </c>
      <c r="N366" s="126">
        <f t="shared" si="11"/>
        <v>0</v>
      </c>
      <c r="O366" s="190" t="s">
        <v>1344</v>
      </c>
      <c r="P366" s="147"/>
      <c r="Q366" s="192" t="s">
        <v>538</v>
      </c>
    </row>
    <row r="367" spans="1:17" ht="20.25">
      <c r="A367" s="180" t="s">
        <v>1343</v>
      </c>
      <c r="B367" s="210" t="s">
        <v>1341</v>
      </c>
      <c r="C367" s="142" t="s">
        <v>1350</v>
      </c>
      <c r="D367" s="142" t="s">
        <v>109</v>
      </c>
      <c r="E367" s="190">
        <v>40385</v>
      </c>
      <c r="F367" s="126">
        <v>30</v>
      </c>
      <c r="G367" s="145">
        <v>0</v>
      </c>
      <c r="H367" s="126">
        <v>30</v>
      </c>
      <c r="I367" s="126">
        <v>0</v>
      </c>
      <c r="J367" s="145">
        <v>0</v>
      </c>
      <c r="K367" s="126">
        <v>17</v>
      </c>
      <c r="L367" s="126">
        <v>0</v>
      </c>
      <c r="M367" s="126">
        <f t="shared" si="10"/>
        <v>13</v>
      </c>
      <c r="N367" s="126">
        <f t="shared" si="11"/>
        <v>0</v>
      </c>
      <c r="O367" s="190">
        <v>42367</v>
      </c>
      <c r="P367" s="147" t="s">
        <v>119</v>
      </c>
      <c r="Q367" s="192" t="s">
        <v>536</v>
      </c>
    </row>
    <row r="368" spans="1:17" ht="20.25">
      <c r="A368" s="180" t="s">
        <v>1343</v>
      </c>
      <c r="B368" s="210" t="s">
        <v>1341</v>
      </c>
      <c r="C368" s="142" t="s">
        <v>1350</v>
      </c>
      <c r="D368" s="142" t="s">
        <v>158</v>
      </c>
      <c r="E368" s="190">
        <v>40385</v>
      </c>
      <c r="F368" s="126">
        <v>13</v>
      </c>
      <c r="G368" s="145">
        <v>0</v>
      </c>
      <c r="H368" s="126">
        <v>13</v>
      </c>
      <c r="I368" s="126">
        <v>0</v>
      </c>
      <c r="J368" s="145">
        <v>0</v>
      </c>
      <c r="K368" s="126">
        <v>0.5</v>
      </c>
      <c r="L368" s="126">
        <v>0</v>
      </c>
      <c r="M368" s="126">
        <f t="shared" si="10"/>
        <v>12.5</v>
      </c>
      <c r="N368" s="126">
        <f t="shared" si="11"/>
        <v>0</v>
      </c>
      <c r="O368" s="190">
        <v>42338</v>
      </c>
      <c r="P368" s="147" t="s">
        <v>119</v>
      </c>
      <c r="Q368" s="192" t="s">
        <v>536</v>
      </c>
    </row>
    <row r="369" spans="1:17" ht="20.25">
      <c r="A369" s="180" t="s">
        <v>1340</v>
      </c>
      <c r="B369" s="210" t="s">
        <v>1341</v>
      </c>
      <c r="C369" s="142" t="s">
        <v>1342</v>
      </c>
      <c r="D369" s="142" t="s">
        <v>563</v>
      </c>
      <c r="E369" s="190">
        <v>40907</v>
      </c>
      <c r="F369" s="126">
        <v>15</v>
      </c>
      <c r="G369" s="145">
        <v>0</v>
      </c>
      <c r="H369" s="126">
        <v>15</v>
      </c>
      <c r="I369" s="126">
        <v>0</v>
      </c>
      <c r="J369" s="145">
        <v>0</v>
      </c>
      <c r="K369" s="126">
        <v>2.7694800000000002</v>
      </c>
      <c r="L369" s="126">
        <v>0.92315999999999998</v>
      </c>
      <c r="M369" s="203">
        <f t="shared" si="10"/>
        <v>11.307360000000001</v>
      </c>
      <c r="N369" s="126">
        <f t="shared" si="11"/>
        <v>0</v>
      </c>
      <c r="O369" s="190" t="s">
        <v>1344</v>
      </c>
      <c r="P369" s="147"/>
      <c r="Q369" s="192" t="s">
        <v>538</v>
      </c>
    </row>
    <row r="370" spans="1:17" ht="20.25">
      <c r="A370" s="180" t="s">
        <v>1353</v>
      </c>
      <c r="B370" s="210" t="s">
        <v>1346</v>
      </c>
      <c r="C370" s="142" t="s">
        <v>1351</v>
      </c>
      <c r="D370" s="142" t="s">
        <v>589</v>
      </c>
      <c r="E370" s="190">
        <v>41754</v>
      </c>
      <c r="F370" s="126">
        <v>12</v>
      </c>
      <c r="G370" s="145">
        <v>0</v>
      </c>
      <c r="H370" s="126">
        <v>12</v>
      </c>
      <c r="I370" s="126">
        <v>0</v>
      </c>
      <c r="J370" s="145">
        <v>0</v>
      </c>
      <c r="K370" s="126">
        <v>0</v>
      </c>
      <c r="L370" s="126">
        <v>0</v>
      </c>
      <c r="M370" s="126">
        <f t="shared" si="10"/>
        <v>12</v>
      </c>
      <c r="N370" s="126">
        <f t="shared" si="11"/>
        <v>0</v>
      </c>
      <c r="O370" s="190">
        <v>42222</v>
      </c>
      <c r="P370" s="147"/>
      <c r="Q370" s="192"/>
    </row>
    <row r="371" spans="1:17" ht="20.25">
      <c r="A371" s="180" t="s">
        <v>1343</v>
      </c>
      <c r="B371" s="210" t="s">
        <v>1341</v>
      </c>
      <c r="C371" s="142" t="s">
        <v>1342</v>
      </c>
      <c r="D371" s="142" t="s">
        <v>197</v>
      </c>
      <c r="E371" s="190">
        <v>40385</v>
      </c>
      <c r="F371" s="126">
        <v>12</v>
      </c>
      <c r="G371" s="145">
        <v>0</v>
      </c>
      <c r="H371" s="126">
        <v>12</v>
      </c>
      <c r="I371" s="126">
        <v>0</v>
      </c>
      <c r="J371" s="145">
        <v>0</v>
      </c>
      <c r="K371" s="126">
        <v>1</v>
      </c>
      <c r="L371" s="126">
        <v>0</v>
      </c>
      <c r="M371" s="126">
        <f t="shared" si="10"/>
        <v>11</v>
      </c>
      <c r="N371" s="126">
        <f t="shared" si="11"/>
        <v>0</v>
      </c>
      <c r="O371" s="190">
        <v>42354</v>
      </c>
      <c r="P371" s="147" t="s">
        <v>119</v>
      </c>
      <c r="Q371" s="192" t="s">
        <v>536</v>
      </c>
    </row>
    <row r="372" spans="1:17" ht="20.25">
      <c r="A372" s="180" t="s">
        <v>1340</v>
      </c>
      <c r="B372" s="210" t="s">
        <v>1341</v>
      </c>
      <c r="C372" s="142" t="s">
        <v>1342</v>
      </c>
      <c r="D372" s="142" t="s">
        <v>560</v>
      </c>
      <c r="E372" s="190">
        <v>40907</v>
      </c>
      <c r="F372" s="126">
        <v>11</v>
      </c>
      <c r="G372" s="145">
        <v>0</v>
      </c>
      <c r="H372" s="126">
        <v>11</v>
      </c>
      <c r="I372" s="126">
        <v>0</v>
      </c>
      <c r="J372" s="145">
        <v>0</v>
      </c>
      <c r="K372" s="126">
        <v>0</v>
      </c>
      <c r="L372" s="126">
        <v>0</v>
      </c>
      <c r="M372" s="126">
        <f t="shared" si="10"/>
        <v>11</v>
      </c>
      <c r="N372" s="126">
        <f t="shared" si="11"/>
        <v>0</v>
      </c>
      <c r="O372" s="190">
        <v>42169</v>
      </c>
      <c r="P372" s="147"/>
      <c r="Q372" s="192" t="s">
        <v>557</v>
      </c>
    </row>
    <row r="373" spans="1:17" ht="20.25">
      <c r="A373" s="180" t="s">
        <v>1343</v>
      </c>
      <c r="B373" s="210" t="s">
        <v>1341</v>
      </c>
      <c r="C373" s="142" t="s">
        <v>1342</v>
      </c>
      <c r="D373" s="142" t="s">
        <v>102</v>
      </c>
      <c r="E373" s="190">
        <v>40385</v>
      </c>
      <c r="F373" s="126">
        <v>10</v>
      </c>
      <c r="G373" s="145">
        <v>0</v>
      </c>
      <c r="H373" s="126">
        <v>10</v>
      </c>
      <c r="I373" s="126">
        <v>0</v>
      </c>
      <c r="J373" s="145">
        <v>0</v>
      </c>
      <c r="K373" s="126">
        <v>0.5</v>
      </c>
      <c r="L373" s="126">
        <v>0</v>
      </c>
      <c r="M373" s="126">
        <f t="shared" si="10"/>
        <v>9.5</v>
      </c>
      <c r="N373" s="126">
        <f t="shared" si="11"/>
        <v>0</v>
      </c>
      <c r="O373" s="190">
        <v>42025</v>
      </c>
      <c r="P373" s="147" t="s">
        <v>532</v>
      </c>
      <c r="Q373" s="192" t="s">
        <v>537</v>
      </c>
    </row>
    <row r="374" spans="1:17" ht="20.25">
      <c r="A374" s="180" t="s">
        <v>1343</v>
      </c>
      <c r="B374" s="210" t="s">
        <v>1341</v>
      </c>
      <c r="C374" s="142" t="s">
        <v>1342</v>
      </c>
      <c r="D374" s="142" t="s">
        <v>139</v>
      </c>
      <c r="E374" s="190">
        <v>40385</v>
      </c>
      <c r="F374" s="126">
        <v>14</v>
      </c>
      <c r="G374" s="145">
        <v>0</v>
      </c>
      <c r="H374" s="126">
        <v>14</v>
      </c>
      <c r="I374" s="126">
        <v>0</v>
      </c>
      <c r="J374" s="145">
        <v>0</v>
      </c>
      <c r="K374" s="126">
        <v>4.76</v>
      </c>
      <c r="L374" s="126">
        <v>0</v>
      </c>
      <c r="M374" s="126">
        <f t="shared" si="10"/>
        <v>9.24</v>
      </c>
      <c r="N374" s="126">
        <f t="shared" si="11"/>
        <v>0</v>
      </c>
      <c r="O374" s="190" t="s">
        <v>1344</v>
      </c>
      <c r="P374" s="147" t="s">
        <v>531</v>
      </c>
      <c r="Q374" s="192" t="s">
        <v>538</v>
      </c>
    </row>
    <row r="375" spans="1:17" ht="20.25">
      <c r="A375" s="180" t="s">
        <v>1345</v>
      </c>
      <c r="B375" s="210" t="s">
        <v>1346</v>
      </c>
      <c r="C375" s="142" t="s">
        <v>1349</v>
      </c>
      <c r="D375" s="142" t="s">
        <v>279</v>
      </c>
      <c r="E375" s="190">
        <v>41444</v>
      </c>
      <c r="F375" s="126">
        <v>13</v>
      </c>
      <c r="G375" s="145">
        <v>0</v>
      </c>
      <c r="H375" s="126">
        <v>13</v>
      </c>
      <c r="I375" s="126">
        <v>0</v>
      </c>
      <c r="J375" s="145">
        <v>0</v>
      </c>
      <c r="K375" s="126">
        <v>3.9</v>
      </c>
      <c r="L375" s="126">
        <v>0</v>
      </c>
      <c r="M375" s="126">
        <f t="shared" si="10"/>
        <v>9.1</v>
      </c>
      <c r="N375" s="126">
        <f t="shared" si="11"/>
        <v>0</v>
      </c>
      <c r="O375" s="190">
        <v>42189</v>
      </c>
      <c r="P375" s="147"/>
      <c r="Q375" s="192" t="s">
        <v>573</v>
      </c>
    </row>
    <row r="376" spans="1:17" ht="20.25">
      <c r="A376" s="180" t="s">
        <v>1345</v>
      </c>
      <c r="B376" s="210" t="s">
        <v>1346</v>
      </c>
      <c r="C376" s="142" t="s">
        <v>1349</v>
      </c>
      <c r="D376" s="142" t="s">
        <v>281</v>
      </c>
      <c r="E376" s="190">
        <v>41444</v>
      </c>
      <c r="F376" s="126">
        <v>9</v>
      </c>
      <c r="G376" s="145">
        <v>0</v>
      </c>
      <c r="H376" s="126">
        <v>9</v>
      </c>
      <c r="I376" s="126">
        <v>0</v>
      </c>
      <c r="J376" s="145">
        <v>0</v>
      </c>
      <c r="K376" s="126">
        <v>0</v>
      </c>
      <c r="L376" s="203">
        <v>0.96257999999999999</v>
      </c>
      <c r="M376" s="203">
        <f t="shared" si="10"/>
        <v>8.0374200000000009</v>
      </c>
      <c r="N376" s="126">
        <f t="shared" si="11"/>
        <v>0</v>
      </c>
      <c r="O376" s="190">
        <v>42373</v>
      </c>
      <c r="P376" s="147"/>
      <c r="Q376" s="192" t="s">
        <v>573</v>
      </c>
    </row>
    <row r="377" spans="1:17" ht="20.25">
      <c r="A377" s="180" t="s">
        <v>1343</v>
      </c>
      <c r="B377" s="210" t="s">
        <v>1341</v>
      </c>
      <c r="C377" s="142" t="s">
        <v>1342</v>
      </c>
      <c r="D377" s="142" t="s">
        <v>78</v>
      </c>
      <c r="E377" s="190">
        <v>40385</v>
      </c>
      <c r="F377" s="126">
        <v>17</v>
      </c>
      <c r="G377" s="145">
        <v>0</v>
      </c>
      <c r="H377" s="126">
        <v>8.5</v>
      </c>
      <c r="I377" s="126">
        <v>0</v>
      </c>
      <c r="J377" s="145">
        <v>0</v>
      </c>
      <c r="K377" s="126">
        <v>0.5</v>
      </c>
      <c r="L377" s="126">
        <v>0</v>
      </c>
      <c r="M377" s="126">
        <f t="shared" si="10"/>
        <v>8</v>
      </c>
      <c r="N377" s="126">
        <f t="shared" si="11"/>
        <v>8.5</v>
      </c>
      <c r="O377" s="190">
        <v>42367</v>
      </c>
      <c r="P377" s="147" t="s">
        <v>119</v>
      </c>
      <c r="Q377" s="192" t="s">
        <v>536</v>
      </c>
    </row>
    <row r="378" spans="1:17" ht="20.25">
      <c r="A378" s="180" t="s">
        <v>1343</v>
      </c>
      <c r="B378" s="210" t="s">
        <v>1341</v>
      </c>
      <c r="C378" s="142" t="s">
        <v>1342</v>
      </c>
      <c r="D378" s="142" t="s">
        <v>199</v>
      </c>
      <c r="E378" s="190">
        <v>40385</v>
      </c>
      <c r="F378" s="126">
        <v>8</v>
      </c>
      <c r="G378" s="145">
        <v>0</v>
      </c>
      <c r="H378" s="126">
        <v>8</v>
      </c>
      <c r="I378" s="126">
        <v>0</v>
      </c>
      <c r="J378" s="145">
        <v>0</v>
      </c>
      <c r="K378" s="126">
        <v>0</v>
      </c>
      <c r="L378" s="126">
        <v>0</v>
      </c>
      <c r="M378" s="126">
        <f t="shared" si="10"/>
        <v>8</v>
      </c>
      <c r="N378" s="126">
        <f t="shared" si="11"/>
        <v>0</v>
      </c>
      <c r="O378" s="190">
        <v>42361</v>
      </c>
      <c r="P378" s="147" t="s">
        <v>119</v>
      </c>
      <c r="Q378" s="192" t="s">
        <v>536</v>
      </c>
    </row>
    <row r="379" spans="1:17" ht="20.25">
      <c r="A379" s="180" t="s">
        <v>1345</v>
      </c>
      <c r="B379" s="210" t="s">
        <v>1346</v>
      </c>
      <c r="C379" s="142" t="s">
        <v>1349</v>
      </c>
      <c r="D379" s="142" t="s">
        <v>1138</v>
      </c>
      <c r="E379" s="190">
        <v>41444</v>
      </c>
      <c r="F379" s="126">
        <v>10</v>
      </c>
      <c r="G379" s="145">
        <v>0</v>
      </c>
      <c r="H379" s="126">
        <v>10</v>
      </c>
      <c r="I379" s="126">
        <v>0</v>
      </c>
      <c r="J379" s="145">
        <v>0</v>
      </c>
      <c r="K379" s="126">
        <v>3</v>
      </c>
      <c r="L379" s="126">
        <v>0</v>
      </c>
      <c r="M379" s="126">
        <f t="shared" si="10"/>
        <v>7</v>
      </c>
      <c r="N379" s="126">
        <f t="shared" si="11"/>
        <v>0</v>
      </c>
      <c r="O379" s="190">
        <v>42183</v>
      </c>
      <c r="P379" s="147"/>
      <c r="Q379" s="192" t="s">
        <v>573</v>
      </c>
    </row>
    <row r="380" spans="1:17" ht="20.25">
      <c r="A380" s="180" t="s">
        <v>1343</v>
      </c>
      <c r="B380" s="210" t="s">
        <v>1341</v>
      </c>
      <c r="C380" s="142" t="s">
        <v>1342</v>
      </c>
      <c r="D380" s="142" t="s">
        <v>111</v>
      </c>
      <c r="E380" s="190">
        <v>40385</v>
      </c>
      <c r="F380" s="126">
        <v>8</v>
      </c>
      <c r="G380" s="145">
        <v>0</v>
      </c>
      <c r="H380" s="126">
        <v>8</v>
      </c>
      <c r="I380" s="126">
        <v>0</v>
      </c>
      <c r="J380" s="145">
        <v>0</v>
      </c>
      <c r="K380" s="126">
        <v>1</v>
      </c>
      <c r="L380" s="126">
        <v>0</v>
      </c>
      <c r="M380" s="126">
        <f t="shared" si="10"/>
        <v>7</v>
      </c>
      <c r="N380" s="126">
        <f t="shared" si="11"/>
        <v>0</v>
      </c>
      <c r="O380" s="190">
        <v>42347</v>
      </c>
      <c r="P380" s="147" t="s">
        <v>532</v>
      </c>
      <c r="Q380" s="192" t="s">
        <v>536</v>
      </c>
    </row>
    <row r="381" spans="1:17" ht="20.25">
      <c r="A381" s="180" t="s">
        <v>1343</v>
      </c>
      <c r="B381" s="210" t="s">
        <v>1341</v>
      </c>
      <c r="C381" s="142" t="s">
        <v>1342</v>
      </c>
      <c r="D381" s="142" t="s">
        <v>117</v>
      </c>
      <c r="E381" s="190">
        <v>40385</v>
      </c>
      <c r="F381" s="126">
        <v>9</v>
      </c>
      <c r="G381" s="145">
        <v>0</v>
      </c>
      <c r="H381" s="126">
        <v>9</v>
      </c>
      <c r="I381" s="126">
        <v>0</v>
      </c>
      <c r="J381" s="145">
        <v>0</v>
      </c>
      <c r="K381" s="126">
        <v>3.0599999999999996</v>
      </c>
      <c r="L381" s="126">
        <v>0</v>
      </c>
      <c r="M381" s="126">
        <f t="shared" si="10"/>
        <v>5.94</v>
      </c>
      <c r="N381" s="126">
        <f t="shared" si="11"/>
        <v>0</v>
      </c>
      <c r="O381" s="190" t="s">
        <v>1344</v>
      </c>
      <c r="P381" s="147" t="s">
        <v>105</v>
      </c>
      <c r="Q381" s="192" t="s">
        <v>538</v>
      </c>
    </row>
    <row r="382" spans="1:17" ht="20.25">
      <c r="A382" s="180" t="s">
        <v>1345</v>
      </c>
      <c r="B382" s="210" t="s">
        <v>1346</v>
      </c>
      <c r="C382" s="142" t="s">
        <v>1349</v>
      </c>
      <c r="D382" s="142" t="s">
        <v>284</v>
      </c>
      <c r="E382" s="190">
        <v>41444</v>
      </c>
      <c r="F382" s="126">
        <v>7</v>
      </c>
      <c r="G382" s="145">
        <v>0</v>
      </c>
      <c r="H382" s="126">
        <v>7</v>
      </c>
      <c r="I382" s="126">
        <v>0</v>
      </c>
      <c r="J382" s="145">
        <v>0</v>
      </c>
      <c r="K382" s="126">
        <v>2.1</v>
      </c>
      <c r="L382" s="126">
        <v>0</v>
      </c>
      <c r="M382" s="126">
        <f t="shared" si="10"/>
        <v>4.9000000000000004</v>
      </c>
      <c r="N382" s="126">
        <f t="shared" si="11"/>
        <v>0</v>
      </c>
      <c r="O382" s="190">
        <v>42180</v>
      </c>
      <c r="P382" s="147"/>
      <c r="Q382" s="192" t="s">
        <v>573</v>
      </c>
    </row>
    <row r="383" spans="1:17" ht="20.25">
      <c r="A383" s="180" t="s">
        <v>1345</v>
      </c>
      <c r="B383" s="210" t="s">
        <v>1346</v>
      </c>
      <c r="C383" s="142" t="s">
        <v>1347</v>
      </c>
      <c r="D383" s="142" t="s">
        <v>1171</v>
      </c>
      <c r="E383" s="190">
        <v>41395</v>
      </c>
      <c r="F383" s="126">
        <v>1000</v>
      </c>
      <c r="G383" s="145">
        <v>0</v>
      </c>
      <c r="H383" s="126">
        <v>1000</v>
      </c>
      <c r="I383" s="126">
        <v>0</v>
      </c>
      <c r="J383" s="145">
        <v>0</v>
      </c>
      <c r="K383" s="126">
        <v>1000</v>
      </c>
      <c r="L383" s="126">
        <v>0</v>
      </c>
      <c r="M383" s="126">
        <f t="shared" si="10"/>
        <v>0</v>
      </c>
      <c r="N383" s="126">
        <f t="shared" si="11"/>
        <v>0</v>
      </c>
      <c r="O383" s="190">
        <v>42183</v>
      </c>
      <c r="P383" s="147"/>
      <c r="Q383" s="192" t="s">
        <v>573</v>
      </c>
    </row>
    <row r="384" spans="1:17" ht="20.25">
      <c r="A384" s="180" t="s">
        <v>1345</v>
      </c>
      <c r="B384" s="210" t="s">
        <v>1346</v>
      </c>
      <c r="C384" s="142" t="s">
        <v>1347</v>
      </c>
      <c r="D384" s="142" t="s">
        <v>1142</v>
      </c>
      <c r="E384" s="190">
        <v>41395</v>
      </c>
      <c r="F384" s="126">
        <v>1000</v>
      </c>
      <c r="G384" s="145">
        <v>0</v>
      </c>
      <c r="H384" s="126">
        <v>1000</v>
      </c>
      <c r="I384" s="126">
        <v>0</v>
      </c>
      <c r="J384" s="145">
        <v>0</v>
      </c>
      <c r="K384" s="126">
        <v>1000</v>
      </c>
      <c r="L384" s="126">
        <v>0</v>
      </c>
      <c r="M384" s="126">
        <f t="shared" si="10"/>
        <v>0</v>
      </c>
      <c r="N384" s="126">
        <f t="shared" si="11"/>
        <v>0</v>
      </c>
      <c r="O384" s="190">
        <v>42319</v>
      </c>
      <c r="P384" s="147"/>
      <c r="Q384" s="192" t="s">
        <v>557</v>
      </c>
    </row>
    <row r="385" spans="1:17" ht="20.25">
      <c r="A385" s="180" t="s">
        <v>1345</v>
      </c>
      <c r="B385" s="210" t="s">
        <v>1346</v>
      </c>
      <c r="C385" s="142" t="s">
        <v>1347</v>
      </c>
      <c r="D385" s="142" t="s">
        <v>1123</v>
      </c>
      <c r="E385" s="190">
        <v>41395</v>
      </c>
      <c r="F385" s="126">
        <v>1000</v>
      </c>
      <c r="G385" s="145">
        <v>0</v>
      </c>
      <c r="H385" s="126">
        <v>1000</v>
      </c>
      <c r="I385" s="126">
        <v>0</v>
      </c>
      <c r="J385" s="145">
        <v>0</v>
      </c>
      <c r="K385" s="126">
        <v>1000</v>
      </c>
      <c r="L385" s="126">
        <v>0</v>
      </c>
      <c r="M385" s="126">
        <f t="shared" si="10"/>
        <v>0</v>
      </c>
      <c r="N385" s="126">
        <f t="shared" si="11"/>
        <v>0</v>
      </c>
      <c r="O385" s="190">
        <v>42321</v>
      </c>
      <c r="P385" s="147"/>
      <c r="Q385" s="192" t="s">
        <v>557</v>
      </c>
    </row>
    <row r="386" spans="1:17" ht="20.25">
      <c r="A386" s="180" t="s">
        <v>1345</v>
      </c>
      <c r="B386" s="210" t="s">
        <v>1346</v>
      </c>
      <c r="C386" s="142" t="s">
        <v>1347</v>
      </c>
      <c r="D386" s="142" t="s">
        <v>1139</v>
      </c>
      <c r="E386" s="190">
        <v>41395</v>
      </c>
      <c r="F386" s="126">
        <v>947</v>
      </c>
      <c r="G386" s="145">
        <v>0</v>
      </c>
      <c r="H386" s="126">
        <v>940</v>
      </c>
      <c r="I386" s="126">
        <v>0</v>
      </c>
      <c r="J386" s="145">
        <v>0</v>
      </c>
      <c r="K386" s="126">
        <v>940</v>
      </c>
      <c r="L386" s="126">
        <v>0</v>
      </c>
      <c r="M386" s="126">
        <f t="shared" si="10"/>
        <v>0</v>
      </c>
      <c r="N386" s="126">
        <f t="shared" si="11"/>
        <v>7</v>
      </c>
      <c r="O386" s="190">
        <v>42324</v>
      </c>
      <c r="P386" s="147"/>
      <c r="Q386" s="192" t="s">
        <v>557</v>
      </c>
    </row>
    <row r="387" spans="1:17" ht="20.25">
      <c r="A387" s="180" t="s">
        <v>1345</v>
      </c>
      <c r="B387" s="210" t="s">
        <v>1346</v>
      </c>
      <c r="C387" s="142" t="s">
        <v>1347</v>
      </c>
      <c r="D387" s="142" t="s">
        <v>1220</v>
      </c>
      <c r="E387" s="190">
        <v>41395</v>
      </c>
      <c r="F387" s="126">
        <v>361</v>
      </c>
      <c r="G387" s="145">
        <v>0</v>
      </c>
      <c r="H387" s="126">
        <v>360</v>
      </c>
      <c r="I387" s="126">
        <v>0</v>
      </c>
      <c r="J387" s="145">
        <v>0</v>
      </c>
      <c r="K387" s="126">
        <v>360</v>
      </c>
      <c r="L387" s="126">
        <v>0</v>
      </c>
      <c r="M387" s="126">
        <f t="shared" si="10"/>
        <v>0</v>
      </c>
      <c r="N387" s="126">
        <f t="shared" si="11"/>
        <v>1</v>
      </c>
      <c r="O387" s="190" t="s">
        <v>499</v>
      </c>
      <c r="P387" s="147"/>
      <c r="Q387" s="192" t="s">
        <v>538</v>
      </c>
    </row>
    <row r="388" spans="1:17" ht="20.25">
      <c r="A388" s="180" t="s">
        <v>1343</v>
      </c>
      <c r="B388" s="210" t="s">
        <v>1341</v>
      </c>
      <c r="C388" s="142" t="s">
        <v>1342</v>
      </c>
      <c r="D388" s="142" t="s">
        <v>172</v>
      </c>
      <c r="E388" s="190">
        <v>40385</v>
      </c>
      <c r="F388" s="126">
        <v>198</v>
      </c>
      <c r="G388" s="145">
        <v>0</v>
      </c>
      <c r="H388" s="126">
        <v>198</v>
      </c>
      <c r="I388" s="126">
        <v>0</v>
      </c>
      <c r="J388" s="145">
        <v>0</v>
      </c>
      <c r="K388" s="126">
        <v>198</v>
      </c>
      <c r="L388" s="126">
        <v>0</v>
      </c>
      <c r="M388" s="126">
        <f t="shared" si="10"/>
        <v>0</v>
      </c>
      <c r="N388" s="126">
        <f t="shared" si="11"/>
        <v>0</v>
      </c>
      <c r="O388" s="190">
        <v>42338</v>
      </c>
      <c r="P388" s="147" t="s">
        <v>119</v>
      </c>
      <c r="Q388" s="192" t="s">
        <v>536</v>
      </c>
    </row>
    <row r="389" spans="1:17" ht="20.25">
      <c r="A389" s="180" t="s">
        <v>1343</v>
      </c>
      <c r="B389" s="210" t="s">
        <v>1341</v>
      </c>
      <c r="C389" s="142" t="s">
        <v>1350</v>
      </c>
      <c r="D389" s="142" t="s">
        <v>193</v>
      </c>
      <c r="E389" s="190">
        <v>40385</v>
      </c>
      <c r="F389" s="126">
        <v>165</v>
      </c>
      <c r="G389" s="145">
        <v>0</v>
      </c>
      <c r="H389" s="126">
        <v>165</v>
      </c>
      <c r="I389" s="126">
        <v>0</v>
      </c>
      <c r="J389" s="145">
        <v>0</v>
      </c>
      <c r="K389" s="126">
        <v>165</v>
      </c>
      <c r="L389" s="126">
        <v>0</v>
      </c>
      <c r="M389" s="126">
        <f t="shared" ref="M389:M408" si="12">H389+I389-K389-L389</f>
        <v>0</v>
      </c>
      <c r="N389" s="126">
        <f t="shared" ref="N389:N436" si="13">F389-H389-I389</f>
        <v>0</v>
      </c>
      <c r="O389" s="190">
        <v>42338</v>
      </c>
      <c r="P389" s="147" t="s">
        <v>119</v>
      </c>
      <c r="Q389" s="192" t="s">
        <v>536</v>
      </c>
    </row>
    <row r="390" spans="1:17" ht="20.25">
      <c r="A390" s="180" t="s">
        <v>1340</v>
      </c>
      <c r="B390" s="210" t="s">
        <v>1341</v>
      </c>
      <c r="C390" s="142" t="s">
        <v>1342</v>
      </c>
      <c r="D390" s="142" t="s">
        <v>74</v>
      </c>
      <c r="E390" s="190">
        <v>40907</v>
      </c>
      <c r="F390" s="126">
        <v>109</v>
      </c>
      <c r="G390" s="145">
        <v>0</v>
      </c>
      <c r="H390" s="126">
        <v>109</v>
      </c>
      <c r="I390" s="126">
        <v>0</v>
      </c>
      <c r="J390" s="145">
        <v>0</v>
      </c>
      <c r="K390" s="126">
        <v>109</v>
      </c>
      <c r="L390" s="126">
        <v>0</v>
      </c>
      <c r="M390" s="126">
        <f t="shared" si="12"/>
        <v>0</v>
      </c>
      <c r="N390" s="126">
        <f t="shared" si="13"/>
        <v>0</v>
      </c>
      <c r="O390" s="190">
        <v>42473</v>
      </c>
      <c r="P390" s="147"/>
      <c r="Q390" s="192" t="s">
        <v>565</v>
      </c>
    </row>
    <row r="391" spans="1:17" ht="20.25">
      <c r="A391" s="180" t="s">
        <v>1345</v>
      </c>
      <c r="B391" s="210" t="s">
        <v>1346</v>
      </c>
      <c r="C391" s="142" t="s">
        <v>1347</v>
      </c>
      <c r="D391" s="142" t="s">
        <v>296</v>
      </c>
      <c r="E391" s="190">
        <v>41395</v>
      </c>
      <c r="F391" s="126">
        <v>44</v>
      </c>
      <c r="G391" s="145">
        <v>0</v>
      </c>
      <c r="H391" s="126">
        <v>44</v>
      </c>
      <c r="I391" s="126">
        <v>0</v>
      </c>
      <c r="J391" s="145">
        <v>0</v>
      </c>
      <c r="K391" s="126">
        <v>44</v>
      </c>
      <c r="L391" s="126">
        <v>0</v>
      </c>
      <c r="M391" s="126">
        <f t="shared" si="12"/>
        <v>0</v>
      </c>
      <c r="N391" s="126">
        <f t="shared" si="13"/>
        <v>0</v>
      </c>
      <c r="O391" s="190" t="s">
        <v>499</v>
      </c>
      <c r="P391" s="147"/>
      <c r="Q391" s="192" t="s">
        <v>538</v>
      </c>
    </row>
    <row r="392" spans="1:17" ht="20.25">
      <c r="A392" s="180" t="s">
        <v>1345</v>
      </c>
      <c r="B392" s="210" t="s">
        <v>1346</v>
      </c>
      <c r="C392" s="142" t="s">
        <v>1349</v>
      </c>
      <c r="D392" s="142" t="s">
        <v>277</v>
      </c>
      <c r="E392" s="190">
        <v>41444</v>
      </c>
      <c r="F392" s="126">
        <v>6</v>
      </c>
      <c r="G392" s="145">
        <v>0</v>
      </c>
      <c r="H392" s="126">
        <v>6</v>
      </c>
      <c r="I392" s="126">
        <v>0</v>
      </c>
      <c r="J392" s="145">
        <v>0</v>
      </c>
      <c r="K392" s="126">
        <v>6</v>
      </c>
      <c r="L392" s="126">
        <v>0</v>
      </c>
      <c r="M392" s="126">
        <f t="shared" si="12"/>
        <v>0</v>
      </c>
      <c r="N392" s="126">
        <f t="shared" si="13"/>
        <v>0</v>
      </c>
      <c r="O392" s="190">
        <v>42222</v>
      </c>
      <c r="P392" s="147"/>
      <c r="Q392" s="192" t="s">
        <v>573</v>
      </c>
    </row>
    <row r="393" spans="1:17" ht="20.25">
      <c r="A393" s="180" t="s">
        <v>1343</v>
      </c>
      <c r="B393" s="210" t="s">
        <v>1341</v>
      </c>
      <c r="C393" s="142" t="s">
        <v>1350</v>
      </c>
      <c r="D393" s="142" t="s">
        <v>156</v>
      </c>
      <c r="E393" s="190">
        <v>40385</v>
      </c>
      <c r="F393" s="126">
        <v>95</v>
      </c>
      <c r="G393" s="145">
        <v>0</v>
      </c>
      <c r="H393" s="126">
        <v>47.5</v>
      </c>
      <c r="I393" s="126">
        <v>0</v>
      </c>
      <c r="J393" s="145">
        <v>0</v>
      </c>
      <c r="K393" s="126">
        <v>47.5</v>
      </c>
      <c r="L393" s="126">
        <v>0</v>
      </c>
      <c r="M393" s="126">
        <f t="shared" si="12"/>
        <v>0</v>
      </c>
      <c r="N393" s="126">
        <f t="shared" si="13"/>
        <v>47.5</v>
      </c>
      <c r="O393" s="190">
        <v>42366</v>
      </c>
      <c r="P393" s="147" t="s">
        <v>532</v>
      </c>
      <c r="Q393" s="192" t="s">
        <v>536</v>
      </c>
    </row>
    <row r="394" spans="1:17" ht="20.25">
      <c r="A394" s="180" t="s">
        <v>1343</v>
      </c>
      <c r="B394" s="210" t="s">
        <v>1341</v>
      </c>
      <c r="C394" s="142" t="s">
        <v>1350</v>
      </c>
      <c r="D394" s="142" t="s">
        <v>121</v>
      </c>
      <c r="E394" s="190">
        <v>40385</v>
      </c>
      <c r="F394" s="126">
        <v>40</v>
      </c>
      <c r="G394" s="145">
        <v>0</v>
      </c>
      <c r="H394" s="126">
        <v>40</v>
      </c>
      <c r="I394" s="126">
        <v>0</v>
      </c>
      <c r="J394" s="145">
        <v>0</v>
      </c>
      <c r="K394" s="126">
        <v>40</v>
      </c>
      <c r="L394" s="126">
        <v>0</v>
      </c>
      <c r="M394" s="126">
        <f t="shared" si="12"/>
        <v>0</v>
      </c>
      <c r="N394" s="126">
        <f t="shared" si="13"/>
        <v>0</v>
      </c>
      <c r="O394" s="190" t="s">
        <v>1344</v>
      </c>
      <c r="P394" s="147"/>
      <c r="Q394" s="192" t="s">
        <v>1356</v>
      </c>
    </row>
    <row r="395" spans="1:17" ht="20.25">
      <c r="A395" s="180" t="s">
        <v>1343</v>
      </c>
      <c r="B395" s="210" t="s">
        <v>1341</v>
      </c>
      <c r="C395" s="142" t="s">
        <v>1350</v>
      </c>
      <c r="D395" s="142" t="s">
        <v>134</v>
      </c>
      <c r="E395" s="190">
        <v>40385</v>
      </c>
      <c r="F395" s="126">
        <v>59</v>
      </c>
      <c r="G395" s="145">
        <v>0</v>
      </c>
      <c r="H395" s="126">
        <v>59</v>
      </c>
      <c r="I395" s="126">
        <v>0</v>
      </c>
      <c r="J395" s="145">
        <v>0</v>
      </c>
      <c r="K395" s="126">
        <v>59</v>
      </c>
      <c r="L395" s="126">
        <v>0</v>
      </c>
      <c r="M395" s="126">
        <f t="shared" si="12"/>
        <v>0</v>
      </c>
      <c r="N395" s="126">
        <f t="shared" si="13"/>
        <v>0</v>
      </c>
      <c r="O395" s="190" t="s">
        <v>1344</v>
      </c>
      <c r="P395" s="147"/>
      <c r="Q395" s="192" t="s">
        <v>1357</v>
      </c>
    </row>
    <row r="396" spans="1:17" ht="20.25">
      <c r="A396" s="180" t="s">
        <v>1343</v>
      </c>
      <c r="B396" s="210" t="s">
        <v>1341</v>
      </c>
      <c r="C396" s="142" t="s">
        <v>1350</v>
      </c>
      <c r="D396" s="142" t="s">
        <v>150</v>
      </c>
      <c r="E396" s="190">
        <v>40385</v>
      </c>
      <c r="F396" s="126">
        <v>161</v>
      </c>
      <c r="G396" s="145">
        <v>0</v>
      </c>
      <c r="H396" s="126">
        <v>80.5</v>
      </c>
      <c r="I396" s="126">
        <v>0</v>
      </c>
      <c r="J396" s="145">
        <v>0</v>
      </c>
      <c r="K396" s="126">
        <v>80.5</v>
      </c>
      <c r="L396" s="126">
        <v>0</v>
      </c>
      <c r="M396" s="126">
        <f t="shared" si="12"/>
        <v>0</v>
      </c>
      <c r="N396" s="126">
        <f t="shared" si="13"/>
        <v>80.5</v>
      </c>
      <c r="O396" s="190" t="s">
        <v>1344</v>
      </c>
      <c r="P396" s="147"/>
      <c r="Q396" s="192" t="s">
        <v>1358</v>
      </c>
    </row>
    <row r="397" spans="1:17" ht="20.25">
      <c r="A397" s="180" t="s">
        <v>1343</v>
      </c>
      <c r="B397" s="210" t="s">
        <v>1341</v>
      </c>
      <c r="C397" s="142" t="s">
        <v>1350</v>
      </c>
      <c r="D397" s="142" t="s">
        <v>145</v>
      </c>
      <c r="E397" s="190">
        <v>40385</v>
      </c>
      <c r="F397" s="126">
        <v>189</v>
      </c>
      <c r="G397" s="145">
        <v>0</v>
      </c>
      <c r="H397" s="126">
        <v>189</v>
      </c>
      <c r="I397" s="126">
        <v>0</v>
      </c>
      <c r="J397" s="145">
        <v>0</v>
      </c>
      <c r="K397" s="126">
        <v>189</v>
      </c>
      <c r="L397" s="126">
        <v>0</v>
      </c>
      <c r="M397" s="126">
        <f t="shared" si="12"/>
        <v>0</v>
      </c>
      <c r="N397" s="126">
        <f t="shared" si="13"/>
        <v>0</v>
      </c>
      <c r="O397" s="190" t="s">
        <v>1359</v>
      </c>
      <c r="P397" s="147"/>
      <c r="Q397" s="192" t="s">
        <v>1360</v>
      </c>
    </row>
    <row r="398" spans="1:17" ht="20.25">
      <c r="A398" s="180" t="s">
        <v>1361</v>
      </c>
      <c r="B398" s="210" t="s">
        <v>1362</v>
      </c>
      <c r="C398" s="142" t="s">
        <v>1363</v>
      </c>
      <c r="D398" s="142" t="s">
        <v>153</v>
      </c>
      <c r="E398" s="190">
        <v>40385</v>
      </c>
      <c r="F398" s="126">
        <v>38</v>
      </c>
      <c r="G398" s="145">
        <v>0</v>
      </c>
      <c r="H398" s="126">
        <v>38</v>
      </c>
      <c r="I398" s="126">
        <v>0</v>
      </c>
      <c r="J398" s="145">
        <v>0</v>
      </c>
      <c r="K398" s="126">
        <v>38</v>
      </c>
      <c r="L398" s="126">
        <v>0</v>
      </c>
      <c r="M398" s="126">
        <f t="shared" si="12"/>
        <v>0</v>
      </c>
      <c r="N398" s="126">
        <f t="shared" si="13"/>
        <v>0</v>
      </c>
      <c r="O398" s="190" t="s">
        <v>1359</v>
      </c>
      <c r="P398" s="147"/>
      <c r="Q398" s="192" t="s">
        <v>1364</v>
      </c>
    </row>
    <row r="399" spans="1:17" ht="20.25">
      <c r="A399" s="180" t="s">
        <v>1361</v>
      </c>
      <c r="B399" s="210" t="s">
        <v>1362</v>
      </c>
      <c r="C399" s="142" t="s">
        <v>1363</v>
      </c>
      <c r="D399" s="142" t="s">
        <v>187</v>
      </c>
      <c r="E399" s="190">
        <v>40385</v>
      </c>
      <c r="F399" s="126">
        <v>226</v>
      </c>
      <c r="G399" s="145">
        <v>0</v>
      </c>
      <c r="H399" s="126">
        <v>226</v>
      </c>
      <c r="I399" s="126">
        <v>0</v>
      </c>
      <c r="J399" s="145">
        <v>0</v>
      </c>
      <c r="K399" s="126">
        <v>226</v>
      </c>
      <c r="L399" s="126">
        <v>0</v>
      </c>
      <c r="M399" s="126">
        <f t="shared" si="12"/>
        <v>0</v>
      </c>
      <c r="N399" s="126">
        <f t="shared" si="13"/>
        <v>0</v>
      </c>
      <c r="O399" s="190" t="s">
        <v>1359</v>
      </c>
      <c r="P399" s="147"/>
      <c r="Q399" s="192" t="s">
        <v>1365</v>
      </c>
    </row>
    <row r="400" spans="1:17" ht="20.25">
      <c r="A400" s="180" t="s">
        <v>1361</v>
      </c>
      <c r="B400" s="210" t="s">
        <v>1362</v>
      </c>
      <c r="C400" s="142" t="s">
        <v>1363</v>
      </c>
      <c r="D400" s="142" t="s">
        <v>202</v>
      </c>
      <c r="E400" s="190">
        <v>40385</v>
      </c>
      <c r="F400" s="126">
        <v>462</v>
      </c>
      <c r="G400" s="145">
        <v>0</v>
      </c>
      <c r="H400" s="126">
        <v>462</v>
      </c>
      <c r="I400" s="126">
        <v>0</v>
      </c>
      <c r="J400" s="145">
        <v>0</v>
      </c>
      <c r="K400" s="126">
        <v>462</v>
      </c>
      <c r="L400" s="126">
        <v>0</v>
      </c>
      <c r="M400" s="126">
        <f t="shared" si="12"/>
        <v>0</v>
      </c>
      <c r="N400" s="126">
        <f t="shared" si="13"/>
        <v>0</v>
      </c>
      <c r="O400" s="190" t="s">
        <v>1359</v>
      </c>
      <c r="P400" s="147"/>
      <c r="Q400" s="192" t="s">
        <v>1366</v>
      </c>
    </row>
    <row r="401" spans="1:17" ht="20.25">
      <c r="A401" s="180" t="s">
        <v>1361</v>
      </c>
      <c r="B401" s="210" t="s">
        <v>1362</v>
      </c>
      <c r="C401" s="142" t="s">
        <v>1363</v>
      </c>
      <c r="D401" s="142" t="s">
        <v>101</v>
      </c>
      <c r="E401" s="190">
        <v>40385</v>
      </c>
      <c r="F401" s="126">
        <v>101</v>
      </c>
      <c r="G401" s="145">
        <v>0</v>
      </c>
      <c r="H401" s="126">
        <v>101</v>
      </c>
      <c r="I401" s="126">
        <v>0</v>
      </c>
      <c r="J401" s="145">
        <v>0</v>
      </c>
      <c r="K401" s="126">
        <v>101</v>
      </c>
      <c r="L401" s="126">
        <v>0</v>
      </c>
      <c r="M401" s="126">
        <f t="shared" si="12"/>
        <v>0</v>
      </c>
      <c r="N401" s="126">
        <f t="shared" si="13"/>
        <v>0</v>
      </c>
      <c r="O401" s="190" t="s">
        <v>1359</v>
      </c>
      <c r="P401" s="147"/>
      <c r="Q401" s="192" t="s">
        <v>550</v>
      </c>
    </row>
    <row r="402" spans="1:17" ht="20.25">
      <c r="A402" s="180" t="s">
        <v>1361</v>
      </c>
      <c r="B402" s="210" t="s">
        <v>1362</v>
      </c>
      <c r="C402" s="142" t="s">
        <v>1363</v>
      </c>
      <c r="D402" s="142" t="s">
        <v>1250</v>
      </c>
      <c r="E402" s="190">
        <v>40385</v>
      </c>
      <c r="F402" s="126">
        <v>198</v>
      </c>
      <c r="G402" s="145">
        <v>0</v>
      </c>
      <c r="H402" s="126">
        <v>198</v>
      </c>
      <c r="I402" s="126">
        <v>0</v>
      </c>
      <c r="J402" s="145">
        <v>0</v>
      </c>
      <c r="K402" s="126">
        <v>198</v>
      </c>
      <c r="L402" s="126">
        <v>0</v>
      </c>
      <c r="M402" s="126">
        <f t="shared" si="12"/>
        <v>0</v>
      </c>
      <c r="N402" s="126">
        <f t="shared" si="13"/>
        <v>0</v>
      </c>
      <c r="O402" s="190" t="s">
        <v>1359</v>
      </c>
      <c r="P402" s="147"/>
      <c r="Q402" s="192" t="s">
        <v>551</v>
      </c>
    </row>
    <row r="403" spans="1:17" ht="20.25">
      <c r="A403" s="180" t="s">
        <v>1361</v>
      </c>
      <c r="B403" s="210" t="s">
        <v>1362</v>
      </c>
      <c r="C403" s="142" t="s">
        <v>1367</v>
      </c>
      <c r="D403" s="142" t="s">
        <v>68</v>
      </c>
      <c r="E403" s="190">
        <v>40385</v>
      </c>
      <c r="F403" s="126">
        <v>29</v>
      </c>
      <c r="G403" s="145">
        <v>0</v>
      </c>
      <c r="H403" s="126">
        <v>29</v>
      </c>
      <c r="I403" s="126">
        <v>0</v>
      </c>
      <c r="J403" s="145">
        <v>0</v>
      </c>
      <c r="K403" s="126">
        <v>29</v>
      </c>
      <c r="L403" s="126">
        <v>0</v>
      </c>
      <c r="M403" s="126">
        <f t="shared" si="12"/>
        <v>0</v>
      </c>
      <c r="N403" s="126">
        <f t="shared" si="13"/>
        <v>0</v>
      </c>
      <c r="O403" s="190">
        <v>42303</v>
      </c>
      <c r="P403" s="147" t="s">
        <v>532</v>
      </c>
      <c r="Q403" s="192" t="s">
        <v>536</v>
      </c>
    </row>
    <row r="404" spans="1:17" ht="20.25">
      <c r="A404" s="180" t="s">
        <v>1361</v>
      </c>
      <c r="B404" s="210" t="s">
        <v>1362</v>
      </c>
      <c r="C404" s="142" t="s">
        <v>1367</v>
      </c>
      <c r="D404" s="142" t="s">
        <v>115</v>
      </c>
      <c r="E404" s="190">
        <v>40385</v>
      </c>
      <c r="F404" s="126">
        <v>71</v>
      </c>
      <c r="G404" s="145">
        <v>0</v>
      </c>
      <c r="H404" s="126">
        <v>35.5</v>
      </c>
      <c r="I404" s="126">
        <v>0</v>
      </c>
      <c r="J404" s="145">
        <v>0</v>
      </c>
      <c r="K404" s="126">
        <v>35.5</v>
      </c>
      <c r="L404" s="126">
        <v>0</v>
      </c>
      <c r="M404" s="126">
        <f t="shared" si="12"/>
        <v>0</v>
      </c>
      <c r="N404" s="126">
        <f t="shared" si="13"/>
        <v>35.5</v>
      </c>
      <c r="O404" s="190">
        <v>42346</v>
      </c>
      <c r="P404" s="147" t="s">
        <v>532</v>
      </c>
      <c r="Q404" s="192" t="s">
        <v>536</v>
      </c>
    </row>
    <row r="405" spans="1:17" ht="20.25">
      <c r="A405" s="180" t="s">
        <v>1361</v>
      </c>
      <c r="B405" s="210" t="s">
        <v>1362</v>
      </c>
      <c r="C405" s="142" t="s">
        <v>1367</v>
      </c>
      <c r="D405" s="142" t="s">
        <v>64</v>
      </c>
      <c r="E405" s="190">
        <v>40385</v>
      </c>
      <c r="F405" s="126">
        <v>51</v>
      </c>
      <c r="G405" s="145">
        <v>0</v>
      </c>
      <c r="H405" s="126">
        <v>51</v>
      </c>
      <c r="I405" s="126">
        <v>0</v>
      </c>
      <c r="J405" s="145">
        <v>0</v>
      </c>
      <c r="K405" s="126">
        <v>51</v>
      </c>
      <c r="L405" s="126">
        <v>0</v>
      </c>
      <c r="M405" s="126">
        <f t="shared" si="12"/>
        <v>0</v>
      </c>
      <c r="N405" s="126">
        <f t="shared" si="13"/>
        <v>0</v>
      </c>
      <c r="O405" s="190">
        <v>42349</v>
      </c>
      <c r="P405" s="147" t="s">
        <v>531</v>
      </c>
      <c r="Q405" s="192" t="s">
        <v>536</v>
      </c>
    </row>
    <row r="406" spans="1:17" ht="20.25">
      <c r="A406" s="180" t="s">
        <v>1361</v>
      </c>
      <c r="B406" s="210" t="s">
        <v>1362</v>
      </c>
      <c r="C406" s="142" t="s">
        <v>1367</v>
      </c>
      <c r="D406" s="142" t="s">
        <v>1251</v>
      </c>
      <c r="E406" s="190">
        <v>40385</v>
      </c>
      <c r="F406" s="126">
        <v>23</v>
      </c>
      <c r="G406" s="145">
        <v>0</v>
      </c>
      <c r="H406" s="126">
        <v>23</v>
      </c>
      <c r="I406" s="126">
        <v>0</v>
      </c>
      <c r="J406" s="145">
        <v>0</v>
      </c>
      <c r="K406" s="126">
        <v>23</v>
      </c>
      <c r="L406" s="126">
        <v>0</v>
      </c>
      <c r="M406" s="126">
        <f t="shared" si="12"/>
        <v>0</v>
      </c>
      <c r="N406" s="126">
        <f t="shared" si="13"/>
        <v>0</v>
      </c>
      <c r="O406" s="190" t="s">
        <v>1359</v>
      </c>
      <c r="P406" s="147"/>
      <c r="Q406" s="192" t="s">
        <v>1368</v>
      </c>
    </row>
    <row r="407" spans="1:17" ht="20.25">
      <c r="A407" s="180" t="s">
        <v>1361</v>
      </c>
      <c r="B407" s="210" t="s">
        <v>1362</v>
      </c>
      <c r="C407" s="142" t="s">
        <v>1367</v>
      </c>
      <c r="D407" s="142" t="s">
        <v>122</v>
      </c>
      <c r="E407" s="190">
        <v>40385</v>
      </c>
      <c r="F407" s="126">
        <v>30</v>
      </c>
      <c r="G407" s="145">
        <v>0</v>
      </c>
      <c r="H407" s="126">
        <v>30</v>
      </c>
      <c r="I407" s="126">
        <v>0</v>
      </c>
      <c r="J407" s="145">
        <v>0</v>
      </c>
      <c r="K407" s="126">
        <v>30</v>
      </c>
      <c r="L407" s="126">
        <v>0</v>
      </c>
      <c r="M407" s="126">
        <f t="shared" si="12"/>
        <v>0</v>
      </c>
      <c r="N407" s="126">
        <f t="shared" si="13"/>
        <v>0</v>
      </c>
      <c r="O407" s="190" t="s">
        <v>1359</v>
      </c>
      <c r="P407" s="147"/>
      <c r="Q407" s="192" t="s">
        <v>552</v>
      </c>
    </row>
    <row r="408" spans="1:17" ht="20.25">
      <c r="A408" s="180" t="s">
        <v>1361</v>
      </c>
      <c r="B408" s="210" t="s">
        <v>1362</v>
      </c>
      <c r="C408" s="142" t="s">
        <v>1367</v>
      </c>
      <c r="D408" s="142" t="s">
        <v>164</v>
      </c>
      <c r="E408" s="190">
        <v>40385</v>
      </c>
      <c r="F408" s="126">
        <v>55</v>
      </c>
      <c r="G408" s="145">
        <v>0</v>
      </c>
      <c r="H408" s="126">
        <v>55</v>
      </c>
      <c r="I408" s="126">
        <v>0</v>
      </c>
      <c r="J408" s="145">
        <v>0</v>
      </c>
      <c r="K408" s="126">
        <v>55</v>
      </c>
      <c r="L408" s="126">
        <v>0</v>
      </c>
      <c r="M408" s="126">
        <f t="shared" si="12"/>
        <v>0</v>
      </c>
      <c r="N408" s="126">
        <f t="shared" si="13"/>
        <v>0</v>
      </c>
      <c r="O408" s="190" t="s">
        <v>1359</v>
      </c>
      <c r="P408" s="147"/>
      <c r="Q408" s="192"/>
    </row>
    <row r="409" spans="1:17" ht="20.25">
      <c r="A409" s="180" t="s">
        <v>1361</v>
      </c>
      <c r="B409" s="210" t="s">
        <v>1362</v>
      </c>
      <c r="C409" s="142" t="s">
        <v>1367</v>
      </c>
      <c r="D409" s="142" t="s">
        <v>146</v>
      </c>
      <c r="E409" s="190">
        <v>40385</v>
      </c>
      <c r="F409" s="126">
        <v>10</v>
      </c>
      <c r="G409" s="145">
        <v>0</v>
      </c>
      <c r="H409" s="126">
        <v>10</v>
      </c>
      <c r="I409" s="126">
        <v>0</v>
      </c>
      <c r="J409" s="145">
        <v>0</v>
      </c>
      <c r="K409" s="126">
        <v>3.4</v>
      </c>
      <c r="L409" s="126">
        <v>0</v>
      </c>
      <c r="M409" s="126">
        <v>0</v>
      </c>
      <c r="N409" s="126">
        <f t="shared" si="13"/>
        <v>0</v>
      </c>
      <c r="O409" s="190" t="s">
        <v>1359</v>
      </c>
      <c r="P409" s="147"/>
      <c r="Q409" s="192" t="s">
        <v>553</v>
      </c>
    </row>
    <row r="410" spans="1:17" ht="20.25">
      <c r="A410" s="180" t="s">
        <v>1361</v>
      </c>
      <c r="B410" s="210" t="s">
        <v>1362</v>
      </c>
      <c r="C410" s="142" t="s">
        <v>1367</v>
      </c>
      <c r="D410" s="142" t="s">
        <v>514</v>
      </c>
      <c r="E410" s="190">
        <v>40385</v>
      </c>
      <c r="F410" s="126">
        <v>700</v>
      </c>
      <c r="G410" s="145">
        <v>0</v>
      </c>
      <c r="H410" s="126">
        <v>700</v>
      </c>
      <c r="I410" s="126">
        <v>0</v>
      </c>
      <c r="J410" s="145">
        <v>0</v>
      </c>
      <c r="K410" s="126">
        <v>700</v>
      </c>
      <c r="L410" s="126">
        <v>0</v>
      </c>
      <c r="M410" s="126">
        <f t="shared" ref="M410:M436" si="14">H410+I410-K410-L410</f>
        <v>0</v>
      </c>
      <c r="N410" s="126">
        <f t="shared" si="13"/>
        <v>0</v>
      </c>
      <c r="O410" s="190" t="s">
        <v>1359</v>
      </c>
      <c r="P410" s="147"/>
      <c r="Q410" s="192" t="s">
        <v>554</v>
      </c>
    </row>
    <row r="411" spans="1:17" ht="20.25">
      <c r="A411" s="180" t="s">
        <v>1369</v>
      </c>
      <c r="B411" s="210" t="s">
        <v>1362</v>
      </c>
      <c r="C411" s="142" t="s">
        <v>1363</v>
      </c>
      <c r="D411" s="142" t="s">
        <v>88</v>
      </c>
      <c r="E411" s="190">
        <v>40385</v>
      </c>
      <c r="F411" s="126">
        <v>350</v>
      </c>
      <c r="G411" s="145">
        <v>0</v>
      </c>
      <c r="H411" s="126">
        <v>350</v>
      </c>
      <c r="I411" s="126">
        <v>0</v>
      </c>
      <c r="J411" s="145">
        <v>0</v>
      </c>
      <c r="K411" s="126">
        <v>350</v>
      </c>
      <c r="L411" s="126">
        <v>0</v>
      </c>
      <c r="M411" s="126">
        <f t="shared" si="14"/>
        <v>0</v>
      </c>
      <c r="N411" s="126">
        <f t="shared" si="13"/>
        <v>0</v>
      </c>
      <c r="O411" s="190" t="s">
        <v>1359</v>
      </c>
      <c r="P411" s="147"/>
      <c r="Q411" s="192" t="s">
        <v>1370</v>
      </c>
    </row>
    <row r="412" spans="1:17" ht="20.25">
      <c r="A412" s="180" t="s">
        <v>1369</v>
      </c>
      <c r="B412" s="210" t="s">
        <v>1362</v>
      </c>
      <c r="C412" s="142" t="s">
        <v>1363</v>
      </c>
      <c r="D412" s="142" t="s">
        <v>202</v>
      </c>
      <c r="E412" s="190">
        <v>40907</v>
      </c>
      <c r="F412" s="126">
        <v>350</v>
      </c>
      <c r="G412" s="145">
        <v>0</v>
      </c>
      <c r="H412" s="126">
        <v>350</v>
      </c>
      <c r="I412" s="126">
        <v>0</v>
      </c>
      <c r="J412" s="145">
        <v>0</v>
      </c>
      <c r="K412" s="126">
        <v>350</v>
      </c>
      <c r="L412" s="126">
        <v>0</v>
      </c>
      <c r="M412" s="126">
        <f t="shared" si="14"/>
        <v>0</v>
      </c>
      <c r="N412" s="126">
        <f t="shared" si="13"/>
        <v>0</v>
      </c>
      <c r="O412" s="190" t="s">
        <v>1359</v>
      </c>
      <c r="P412" s="147"/>
      <c r="Q412" s="192" t="s">
        <v>1371</v>
      </c>
    </row>
    <row r="413" spans="1:17" ht="20.25">
      <c r="A413" s="180" t="s">
        <v>1369</v>
      </c>
      <c r="B413" s="210" t="s">
        <v>1362</v>
      </c>
      <c r="C413" s="142" t="s">
        <v>1367</v>
      </c>
      <c r="D413" s="142" t="s">
        <v>64</v>
      </c>
      <c r="E413" s="190">
        <v>40907</v>
      </c>
      <c r="F413" s="126">
        <v>18</v>
      </c>
      <c r="G413" s="145">
        <v>0</v>
      </c>
      <c r="H413" s="126">
        <v>18</v>
      </c>
      <c r="I413" s="126">
        <v>0</v>
      </c>
      <c r="J413" s="145">
        <v>0</v>
      </c>
      <c r="K413" s="126">
        <v>18</v>
      </c>
      <c r="L413" s="126">
        <v>0</v>
      </c>
      <c r="M413" s="126">
        <f t="shared" si="14"/>
        <v>0</v>
      </c>
      <c r="N413" s="126">
        <f t="shared" si="13"/>
        <v>0</v>
      </c>
      <c r="O413" s="190">
        <v>42390</v>
      </c>
      <c r="P413" s="147"/>
      <c r="Q413" s="192" t="s">
        <v>537</v>
      </c>
    </row>
    <row r="414" spans="1:17" ht="20.25">
      <c r="A414" s="180" t="s">
        <v>1369</v>
      </c>
      <c r="B414" s="210" t="s">
        <v>1362</v>
      </c>
      <c r="C414" s="142" t="s">
        <v>1367</v>
      </c>
      <c r="D414" s="142" t="s">
        <v>68</v>
      </c>
      <c r="E414" s="190">
        <v>40907</v>
      </c>
      <c r="F414" s="126">
        <v>14</v>
      </c>
      <c r="G414" s="145">
        <v>0</v>
      </c>
      <c r="H414" s="126">
        <v>14</v>
      </c>
      <c r="I414" s="126">
        <v>0</v>
      </c>
      <c r="J414" s="145">
        <v>0</v>
      </c>
      <c r="K414" s="126">
        <v>14</v>
      </c>
      <c r="L414" s="126">
        <v>0</v>
      </c>
      <c r="M414" s="126">
        <f t="shared" si="14"/>
        <v>0</v>
      </c>
      <c r="N414" s="126">
        <f t="shared" si="13"/>
        <v>0</v>
      </c>
      <c r="O414" s="190">
        <v>42403</v>
      </c>
      <c r="P414" s="147"/>
      <c r="Q414" s="192" t="s">
        <v>537</v>
      </c>
    </row>
    <row r="415" spans="1:17" ht="20.25">
      <c r="A415" s="180" t="s">
        <v>1369</v>
      </c>
      <c r="B415" s="210" t="s">
        <v>1362</v>
      </c>
      <c r="C415" s="142" t="s">
        <v>1367</v>
      </c>
      <c r="D415" s="142" t="s">
        <v>1252</v>
      </c>
      <c r="E415" s="190">
        <v>40907</v>
      </c>
      <c r="F415" s="126">
        <v>458</v>
      </c>
      <c r="G415" s="145">
        <v>0</v>
      </c>
      <c r="H415" s="126">
        <v>458</v>
      </c>
      <c r="I415" s="126">
        <v>0</v>
      </c>
      <c r="J415" s="145">
        <v>0</v>
      </c>
      <c r="K415" s="126">
        <v>458</v>
      </c>
      <c r="L415" s="126">
        <v>0</v>
      </c>
      <c r="M415" s="126">
        <f t="shared" si="14"/>
        <v>0</v>
      </c>
      <c r="N415" s="126">
        <f t="shared" si="13"/>
        <v>0</v>
      </c>
      <c r="O415" s="190" t="s">
        <v>1359</v>
      </c>
      <c r="P415" s="147"/>
      <c r="Q415" s="192" t="s">
        <v>1372</v>
      </c>
    </row>
    <row r="416" spans="1:17" ht="20.25">
      <c r="A416" s="180" t="s">
        <v>1369</v>
      </c>
      <c r="B416" s="210" t="s">
        <v>1362</v>
      </c>
      <c r="C416" s="142" t="s">
        <v>1367</v>
      </c>
      <c r="D416" s="142" t="s">
        <v>1253</v>
      </c>
      <c r="E416" s="190">
        <v>40907</v>
      </c>
      <c r="F416" s="126">
        <v>500</v>
      </c>
      <c r="G416" s="145">
        <v>0</v>
      </c>
      <c r="H416" s="126">
        <v>500</v>
      </c>
      <c r="I416" s="126">
        <v>0</v>
      </c>
      <c r="J416" s="145">
        <v>0</v>
      </c>
      <c r="K416" s="126">
        <v>500</v>
      </c>
      <c r="L416" s="126">
        <v>0</v>
      </c>
      <c r="M416" s="126">
        <f t="shared" si="14"/>
        <v>0</v>
      </c>
      <c r="N416" s="126">
        <f t="shared" si="13"/>
        <v>0</v>
      </c>
      <c r="O416" s="190" t="s">
        <v>1359</v>
      </c>
      <c r="P416" s="147"/>
      <c r="Q416" s="192" t="s">
        <v>1373</v>
      </c>
    </row>
    <row r="417" spans="1:17" ht="20.25">
      <c r="A417" s="180" t="s">
        <v>1374</v>
      </c>
      <c r="B417" s="210" t="s">
        <v>1375</v>
      </c>
      <c r="C417" s="142" t="s">
        <v>1376</v>
      </c>
      <c r="D417" s="142" t="s">
        <v>1152</v>
      </c>
      <c r="E417" s="190">
        <v>41395</v>
      </c>
      <c r="F417" s="126">
        <v>743</v>
      </c>
      <c r="G417" s="145">
        <v>0</v>
      </c>
      <c r="H417" s="126">
        <v>743</v>
      </c>
      <c r="I417" s="126">
        <v>0</v>
      </c>
      <c r="J417" s="145">
        <v>0</v>
      </c>
      <c r="K417" s="126">
        <v>743</v>
      </c>
      <c r="L417" s="126">
        <v>0</v>
      </c>
      <c r="M417" s="126">
        <f t="shared" si="14"/>
        <v>0</v>
      </c>
      <c r="N417" s="126">
        <f t="shared" si="13"/>
        <v>0</v>
      </c>
      <c r="O417" s="190">
        <v>42331</v>
      </c>
      <c r="P417" s="147"/>
      <c r="Q417" s="192" t="s">
        <v>557</v>
      </c>
    </row>
    <row r="418" spans="1:17" ht="20.25">
      <c r="A418" s="180" t="s">
        <v>1374</v>
      </c>
      <c r="B418" s="210" t="s">
        <v>1375</v>
      </c>
      <c r="C418" s="142" t="s">
        <v>1376</v>
      </c>
      <c r="D418" s="142" t="s">
        <v>292</v>
      </c>
      <c r="E418" s="190">
        <v>41395</v>
      </c>
      <c r="F418" s="126">
        <v>96</v>
      </c>
      <c r="G418" s="145">
        <v>0</v>
      </c>
      <c r="H418" s="126">
        <v>96</v>
      </c>
      <c r="I418" s="126">
        <v>0</v>
      </c>
      <c r="J418" s="145">
        <v>0</v>
      </c>
      <c r="K418" s="126">
        <v>96</v>
      </c>
      <c r="L418" s="126">
        <v>0</v>
      </c>
      <c r="M418" s="126">
        <f t="shared" si="14"/>
        <v>0</v>
      </c>
      <c r="N418" s="126">
        <f t="shared" si="13"/>
        <v>0</v>
      </c>
      <c r="O418" s="190" t="s">
        <v>499</v>
      </c>
      <c r="P418" s="147"/>
      <c r="Q418" s="192" t="s">
        <v>575</v>
      </c>
    </row>
    <row r="419" spans="1:17" ht="20.25">
      <c r="A419" s="180" t="s">
        <v>1377</v>
      </c>
      <c r="B419" s="210" t="s">
        <v>1378</v>
      </c>
      <c r="C419" s="142" t="s">
        <v>1379</v>
      </c>
      <c r="D419" s="142" t="s">
        <v>294</v>
      </c>
      <c r="E419" s="190">
        <v>41395</v>
      </c>
      <c r="F419" s="126">
        <v>127</v>
      </c>
      <c r="G419" s="145">
        <v>0</v>
      </c>
      <c r="H419" s="126">
        <v>127</v>
      </c>
      <c r="I419" s="126">
        <v>0</v>
      </c>
      <c r="J419" s="145">
        <v>0</v>
      </c>
      <c r="K419" s="126">
        <v>127</v>
      </c>
      <c r="L419" s="126">
        <v>0</v>
      </c>
      <c r="M419" s="126">
        <f t="shared" si="14"/>
        <v>0</v>
      </c>
      <c r="N419" s="126">
        <f t="shared" si="13"/>
        <v>0</v>
      </c>
      <c r="O419" s="190" t="s">
        <v>499</v>
      </c>
      <c r="P419" s="147"/>
      <c r="Q419" s="192" t="s">
        <v>576</v>
      </c>
    </row>
    <row r="420" spans="1:17" ht="20.25">
      <c r="A420" s="180" t="s">
        <v>1377</v>
      </c>
      <c r="B420" s="210" t="s">
        <v>1378</v>
      </c>
      <c r="C420" s="142" t="s">
        <v>1379</v>
      </c>
      <c r="D420" s="142" t="s">
        <v>1098</v>
      </c>
      <c r="E420" s="190">
        <v>41395</v>
      </c>
      <c r="F420" s="126">
        <v>1000</v>
      </c>
      <c r="G420" s="145">
        <v>0</v>
      </c>
      <c r="H420" s="126">
        <v>1000</v>
      </c>
      <c r="I420" s="126">
        <v>0</v>
      </c>
      <c r="J420" s="145">
        <v>0</v>
      </c>
      <c r="K420" s="126">
        <v>1000</v>
      </c>
      <c r="L420" s="126">
        <v>0</v>
      </c>
      <c r="M420" s="126">
        <f t="shared" si="14"/>
        <v>0</v>
      </c>
      <c r="N420" s="126">
        <f t="shared" si="13"/>
        <v>0</v>
      </c>
      <c r="O420" s="190" t="s">
        <v>499</v>
      </c>
      <c r="P420" s="147"/>
      <c r="Q420" s="192" t="s">
        <v>576</v>
      </c>
    </row>
    <row r="421" spans="1:17" ht="20.25">
      <c r="A421" s="180" t="s">
        <v>1377</v>
      </c>
      <c r="B421" s="210" t="s">
        <v>1378</v>
      </c>
      <c r="C421" s="142" t="s">
        <v>1379</v>
      </c>
      <c r="D421" s="142" t="s">
        <v>1170</v>
      </c>
      <c r="E421" s="190">
        <v>41395</v>
      </c>
      <c r="F421" s="126">
        <v>1000</v>
      </c>
      <c r="G421" s="145">
        <v>0</v>
      </c>
      <c r="H421" s="126">
        <v>1000</v>
      </c>
      <c r="I421" s="126">
        <v>0</v>
      </c>
      <c r="J421" s="145">
        <v>0</v>
      </c>
      <c r="K421" s="126">
        <v>1000</v>
      </c>
      <c r="L421" s="126">
        <v>0</v>
      </c>
      <c r="M421" s="126">
        <f t="shared" si="14"/>
        <v>0</v>
      </c>
      <c r="N421" s="126">
        <f t="shared" si="13"/>
        <v>0</v>
      </c>
      <c r="O421" s="190" t="s">
        <v>499</v>
      </c>
      <c r="P421" s="147"/>
      <c r="Q421" s="192" t="s">
        <v>576</v>
      </c>
    </row>
    <row r="422" spans="1:17" ht="20.25">
      <c r="A422" s="180" t="s">
        <v>1377</v>
      </c>
      <c r="B422" s="210" t="s">
        <v>1378</v>
      </c>
      <c r="C422" s="142" t="s">
        <v>1379</v>
      </c>
      <c r="D422" s="142" t="s">
        <v>1254</v>
      </c>
      <c r="E422" s="190">
        <v>41395</v>
      </c>
      <c r="F422" s="126">
        <v>681</v>
      </c>
      <c r="G422" s="145">
        <v>0</v>
      </c>
      <c r="H422" s="126">
        <v>681</v>
      </c>
      <c r="I422" s="126">
        <v>0</v>
      </c>
      <c r="J422" s="145">
        <v>0</v>
      </c>
      <c r="K422" s="126">
        <v>681</v>
      </c>
      <c r="L422" s="126">
        <v>0</v>
      </c>
      <c r="M422" s="126">
        <f t="shared" si="14"/>
        <v>0</v>
      </c>
      <c r="N422" s="126">
        <f t="shared" si="13"/>
        <v>0</v>
      </c>
      <c r="O422" s="190" t="s">
        <v>499</v>
      </c>
      <c r="P422" s="147"/>
      <c r="Q422" s="192" t="s">
        <v>576</v>
      </c>
    </row>
    <row r="423" spans="1:17" ht="20.25">
      <c r="A423" s="180" t="s">
        <v>1377</v>
      </c>
      <c r="B423" s="210" t="s">
        <v>1378</v>
      </c>
      <c r="C423" s="142" t="s">
        <v>1379</v>
      </c>
      <c r="D423" s="142" t="s">
        <v>28</v>
      </c>
      <c r="E423" s="190">
        <v>41395</v>
      </c>
      <c r="F423" s="126">
        <v>137</v>
      </c>
      <c r="G423" s="145">
        <v>0</v>
      </c>
      <c r="H423" s="126">
        <v>137</v>
      </c>
      <c r="I423" s="126">
        <v>0</v>
      </c>
      <c r="J423" s="145">
        <v>0</v>
      </c>
      <c r="K423" s="126">
        <v>137</v>
      </c>
      <c r="L423" s="126">
        <v>0</v>
      </c>
      <c r="M423" s="126">
        <f t="shared" si="14"/>
        <v>0</v>
      </c>
      <c r="N423" s="126">
        <f t="shared" si="13"/>
        <v>0</v>
      </c>
      <c r="O423" s="190" t="s">
        <v>499</v>
      </c>
      <c r="P423" s="147"/>
      <c r="Q423" s="192" t="s">
        <v>575</v>
      </c>
    </row>
    <row r="424" spans="1:17" ht="20.25">
      <c r="A424" s="180" t="s">
        <v>1377</v>
      </c>
      <c r="B424" s="210" t="s">
        <v>1378</v>
      </c>
      <c r="C424" s="142" t="s">
        <v>1379</v>
      </c>
      <c r="D424" s="142" t="s">
        <v>1204</v>
      </c>
      <c r="E424" s="190">
        <v>41395</v>
      </c>
      <c r="F424" s="126">
        <v>464</v>
      </c>
      <c r="G424" s="145">
        <v>0</v>
      </c>
      <c r="H424" s="126">
        <v>464</v>
      </c>
      <c r="I424" s="126">
        <v>0</v>
      </c>
      <c r="J424" s="145">
        <v>0</v>
      </c>
      <c r="K424" s="126">
        <v>464</v>
      </c>
      <c r="L424" s="126">
        <v>0</v>
      </c>
      <c r="M424" s="126">
        <f t="shared" si="14"/>
        <v>0</v>
      </c>
      <c r="N424" s="126">
        <f t="shared" si="13"/>
        <v>0</v>
      </c>
      <c r="O424" s="190" t="s">
        <v>499</v>
      </c>
      <c r="P424" s="147"/>
      <c r="Q424" s="192" t="s">
        <v>575</v>
      </c>
    </row>
    <row r="425" spans="1:17" ht="20.25">
      <c r="A425" s="180" t="s">
        <v>1377</v>
      </c>
      <c r="B425" s="210" t="s">
        <v>1378</v>
      </c>
      <c r="C425" s="142" t="s">
        <v>1379</v>
      </c>
      <c r="D425" s="142" t="s">
        <v>1255</v>
      </c>
      <c r="E425" s="190">
        <v>41395</v>
      </c>
      <c r="F425" s="126">
        <v>1000</v>
      </c>
      <c r="G425" s="145">
        <v>0</v>
      </c>
      <c r="H425" s="126">
        <v>1000</v>
      </c>
      <c r="I425" s="126">
        <v>0</v>
      </c>
      <c r="J425" s="145">
        <v>0</v>
      </c>
      <c r="K425" s="126">
        <v>1000</v>
      </c>
      <c r="L425" s="126">
        <v>0</v>
      </c>
      <c r="M425" s="126">
        <f t="shared" si="14"/>
        <v>0</v>
      </c>
      <c r="N425" s="126">
        <f t="shared" si="13"/>
        <v>0</v>
      </c>
      <c r="O425" s="190" t="s">
        <v>499</v>
      </c>
      <c r="P425" s="147"/>
      <c r="Q425" s="192" t="s">
        <v>576</v>
      </c>
    </row>
    <row r="426" spans="1:17" ht="20.25">
      <c r="A426" s="180" t="s">
        <v>1377</v>
      </c>
      <c r="B426" s="210" t="s">
        <v>1378</v>
      </c>
      <c r="C426" s="142" t="s">
        <v>1379</v>
      </c>
      <c r="D426" s="142" t="s">
        <v>1153</v>
      </c>
      <c r="E426" s="190">
        <v>41395</v>
      </c>
      <c r="F426" s="126">
        <v>400</v>
      </c>
      <c r="G426" s="145">
        <v>0</v>
      </c>
      <c r="H426" s="126">
        <v>400</v>
      </c>
      <c r="I426" s="126">
        <v>0</v>
      </c>
      <c r="J426" s="145">
        <v>0</v>
      </c>
      <c r="K426" s="126">
        <v>400</v>
      </c>
      <c r="L426" s="126">
        <v>0</v>
      </c>
      <c r="M426" s="126">
        <f t="shared" si="14"/>
        <v>0</v>
      </c>
      <c r="N426" s="126">
        <f t="shared" si="13"/>
        <v>0</v>
      </c>
      <c r="O426" s="190" t="s">
        <v>499</v>
      </c>
      <c r="P426" s="147"/>
      <c r="Q426" s="192" t="s">
        <v>576</v>
      </c>
    </row>
    <row r="427" spans="1:17" ht="20.25">
      <c r="A427" s="180" t="s">
        <v>1377</v>
      </c>
      <c r="B427" s="210" t="s">
        <v>1378</v>
      </c>
      <c r="C427" s="142" t="s">
        <v>1379</v>
      </c>
      <c r="D427" s="142" t="s">
        <v>1197</v>
      </c>
      <c r="E427" s="190">
        <v>41395</v>
      </c>
      <c r="F427" s="126">
        <v>1000</v>
      </c>
      <c r="G427" s="145">
        <v>0</v>
      </c>
      <c r="H427" s="126">
        <v>1000</v>
      </c>
      <c r="I427" s="126">
        <v>0</v>
      </c>
      <c r="J427" s="145">
        <v>0</v>
      </c>
      <c r="K427" s="126">
        <v>1000</v>
      </c>
      <c r="L427" s="126">
        <v>0</v>
      </c>
      <c r="M427" s="126">
        <f t="shared" si="14"/>
        <v>0</v>
      </c>
      <c r="N427" s="126">
        <f t="shared" si="13"/>
        <v>0</v>
      </c>
      <c r="O427" s="190" t="s">
        <v>499</v>
      </c>
      <c r="P427" s="147"/>
      <c r="Q427" s="192" t="s">
        <v>577</v>
      </c>
    </row>
    <row r="428" spans="1:17" ht="20.25">
      <c r="A428" s="180" t="s">
        <v>1377</v>
      </c>
      <c r="B428" s="210" t="s">
        <v>1378</v>
      </c>
      <c r="C428" s="142" t="s">
        <v>1379</v>
      </c>
      <c r="D428" s="142" t="s">
        <v>1095</v>
      </c>
      <c r="E428" s="190">
        <v>41395</v>
      </c>
      <c r="F428" s="126">
        <v>1000</v>
      </c>
      <c r="G428" s="145">
        <v>0</v>
      </c>
      <c r="H428" s="126">
        <v>1000</v>
      </c>
      <c r="I428" s="126">
        <v>0</v>
      </c>
      <c r="J428" s="145">
        <v>0</v>
      </c>
      <c r="K428" s="126">
        <v>1000</v>
      </c>
      <c r="L428" s="126">
        <v>0</v>
      </c>
      <c r="M428" s="126">
        <f t="shared" si="14"/>
        <v>0</v>
      </c>
      <c r="N428" s="126">
        <f t="shared" si="13"/>
        <v>0</v>
      </c>
      <c r="O428" s="190" t="s">
        <v>499</v>
      </c>
      <c r="P428" s="147"/>
      <c r="Q428" s="192" t="s">
        <v>576</v>
      </c>
    </row>
    <row r="429" spans="1:17" ht="20.25">
      <c r="A429" s="180" t="s">
        <v>1377</v>
      </c>
      <c r="B429" s="210" t="s">
        <v>1378</v>
      </c>
      <c r="C429" s="142" t="s">
        <v>1379</v>
      </c>
      <c r="D429" s="142" t="s">
        <v>1102</v>
      </c>
      <c r="E429" s="190">
        <v>41395</v>
      </c>
      <c r="F429" s="126">
        <v>1000</v>
      </c>
      <c r="G429" s="145">
        <v>0</v>
      </c>
      <c r="H429" s="126">
        <v>1000</v>
      </c>
      <c r="I429" s="126">
        <v>0</v>
      </c>
      <c r="J429" s="145">
        <v>0</v>
      </c>
      <c r="K429" s="126">
        <v>1000</v>
      </c>
      <c r="L429" s="126">
        <v>0</v>
      </c>
      <c r="M429" s="126">
        <f t="shared" si="14"/>
        <v>0</v>
      </c>
      <c r="N429" s="126">
        <f t="shared" si="13"/>
        <v>0</v>
      </c>
      <c r="O429" s="190" t="s">
        <v>499</v>
      </c>
      <c r="P429" s="147"/>
      <c r="Q429" s="192" t="s">
        <v>576</v>
      </c>
    </row>
    <row r="430" spans="1:17" ht="20.25">
      <c r="A430" s="180" t="s">
        <v>1377</v>
      </c>
      <c r="B430" s="210" t="s">
        <v>1378</v>
      </c>
      <c r="C430" s="142" t="s">
        <v>1379</v>
      </c>
      <c r="D430" s="142" t="s">
        <v>1172</v>
      </c>
      <c r="E430" s="190">
        <v>41395</v>
      </c>
      <c r="F430" s="126">
        <v>192</v>
      </c>
      <c r="G430" s="145">
        <v>0</v>
      </c>
      <c r="H430" s="126">
        <v>190</v>
      </c>
      <c r="I430" s="126">
        <v>0</v>
      </c>
      <c r="J430" s="145">
        <v>0</v>
      </c>
      <c r="K430" s="126">
        <v>190</v>
      </c>
      <c r="L430" s="126">
        <v>0</v>
      </c>
      <c r="M430" s="126">
        <f t="shared" si="14"/>
        <v>0</v>
      </c>
      <c r="N430" s="126">
        <f t="shared" si="13"/>
        <v>2</v>
      </c>
      <c r="O430" s="190" t="s">
        <v>499</v>
      </c>
      <c r="P430" s="147"/>
      <c r="Q430" s="192" t="s">
        <v>576</v>
      </c>
    </row>
    <row r="431" spans="1:17" ht="20.25">
      <c r="A431" s="180" t="s">
        <v>1377</v>
      </c>
      <c r="B431" s="210" t="s">
        <v>1378</v>
      </c>
      <c r="C431" s="142" t="s">
        <v>1379</v>
      </c>
      <c r="D431" s="142" t="s">
        <v>1164</v>
      </c>
      <c r="E431" s="190">
        <v>41395</v>
      </c>
      <c r="F431" s="126">
        <v>384</v>
      </c>
      <c r="G431" s="145">
        <v>0</v>
      </c>
      <c r="H431" s="126">
        <v>384</v>
      </c>
      <c r="I431" s="126">
        <v>0</v>
      </c>
      <c r="J431" s="145">
        <v>0</v>
      </c>
      <c r="K431" s="126">
        <v>384</v>
      </c>
      <c r="L431" s="126">
        <v>0</v>
      </c>
      <c r="M431" s="126">
        <f t="shared" si="14"/>
        <v>0</v>
      </c>
      <c r="N431" s="126">
        <f t="shared" si="13"/>
        <v>0</v>
      </c>
      <c r="O431" s="190" t="s">
        <v>499</v>
      </c>
      <c r="P431" s="147"/>
      <c r="Q431" s="192" t="s">
        <v>576</v>
      </c>
    </row>
    <row r="432" spans="1:17" ht="20.25">
      <c r="A432" s="180" t="s">
        <v>1377</v>
      </c>
      <c r="B432" s="210" t="s">
        <v>1378</v>
      </c>
      <c r="C432" s="142" t="s">
        <v>1379</v>
      </c>
      <c r="D432" s="142" t="s">
        <v>283</v>
      </c>
      <c r="E432" s="190">
        <v>41395</v>
      </c>
      <c r="F432" s="126">
        <v>115</v>
      </c>
      <c r="G432" s="145">
        <v>0</v>
      </c>
      <c r="H432" s="126">
        <v>115</v>
      </c>
      <c r="I432" s="126">
        <v>0</v>
      </c>
      <c r="J432" s="145">
        <v>0</v>
      </c>
      <c r="K432" s="126">
        <v>115</v>
      </c>
      <c r="L432" s="126">
        <v>0</v>
      </c>
      <c r="M432" s="126">
        <f t="shared" si="14"/>
        <v>0</v>
      </c>
      <c r="N432" s="126">
        <f t="shared" si="13"/>
        <v>0</v>
      </c>
      <c r="O432" s="190" t="s">
        <v>499</v>
      </c>
      <c r="P432" s="147"/>
      <c r="Q432" s="192" t="s">
        <v>575</v>
      </c>
    </row>
    <row r="433" spans="1:17" ht="20.25">
      <c r="A433" s="180" t="s">
        <v>1377</v>
      </c>
      <c r="B433" s="210" t="s">
        <v>1378</v>
      </c>
      <c r="C433" s="142" t="s">
        <v>1380</v>
      </c>
      <c r="D433" s="142" t="s">
        <v>1192</v>
      </c>
      <c r="E433" s="190">
        <v>41444</v>
      </c>
      <c r="F433" s="126">
        <v>18</v>
      </c>
      <c r="G433" s="145">
        <v>0</v>
      </c>
      <c r="H433" s="126">
        <v>18</v>
      </c>
      <c r="I433" s="126">
        <v>0</v>
      </c>
      <c r="J433" s="145">
        <v>0</v>
      </c>
      <c r="K433" s="126">
        <v>18</v>
      </c>
      <c r="L433" s="126">
        <v>0</v>
      </c>
      <c r="M433" s="126">
        <f t="shared" si="14"/>
        <v>0</v>
      </c>
      <c r="N433" s="126">
        <f t="shared" si="13"/>
        <v>0</v>
      </c>
      <c r="O433" s="190" t="s">
        <v>499</v>
      </c>
      <c r="P433" s="147"/>
      <c r="Q433" s="192" t="s">
        <v>578</v>
      </c>
    </row>
    <row r="434" spans="1:17" ht="20.25">
      <c r="A434" s="180" t="s">
        <v>1377</v>
      </c>
      <c r="B434" s="210" t="s">
        <v>1378</v>
      </c>
      <c r="C434" s="142" t="s">
        <v>1380</v>
      </c>
      <c r="D434" s="142" t="s">
        <v>276</v>
      </c>
      <c r="E434" s="190">
        <v>41444</v>
      </c>
      <c r="F434" s="126">
        <v>11</v>
      </c>
      <c r="G434" s="145">
        <v>0</v>
      </c>
      <c r="H434" s="126">
        <v>11</v>
      </c>
      <c r="I434" s="126">
        <v>0</v>
      </c>
      <c r="J434" s="145">
        <v>0</v>
      </c>
      <c r="K434" s="126">
        <v>11</v>
      </c>
      <c r="L434" s="126">
        <v>0</v>
      </c>
      <c r="M434" s="126">
        <f t="shared" si="14"/>
        <v>0</v>
      </c>
      <c r="N434" s="126">
        <f t="shared" si="13"/>
        <v>0</v>
      </c>
      <c r="O434" s="190" t="s">
        <v>499</v>
      </c>
      <c r="P434" s="147"/>
      <c r="Q434" s="192" t="s">
        <v>576</v>
      </c>
    </row>
    <row r="435" spans="1:17" ht="20.25">
      <c r="A435" s="180" t="s">
        <v>1377</v>
      </c>
      <c r="B435" s="210" t="s">
        <v>1378</v>
      </c>
      <c r="C435" s="142" t="s">
        <v>1380</v>
      </c>
      <c r="D435" s="142" t="s">
        <v>520</v>
      </c>
      <c r="E435" s="190">
        <v>41444</v>
      </c>
      <c r="F435" s="126">
        <v>7</v>
      </c>
      <c r="G435" s="145">
        <v>0</v>
      </c>
      <c r="H435" s="126">
        <v>7</v>
      </c>
      <c r="I435" s="126">
        <v>0</v>
      </c>
      <c r="J435" s="145">
        <v>0</v>
      </c>
      <c r="K435" s="126">
        <v>7</v>
      </c>
      <c r="L435" s="126">
        <v>0</v>
      </c>
      <c r="M435" s="126">
        <f t="shared" si="14"/>
        <v>0</v>
      </c>
      <c r="N435" s="126">
        <f t="shared" si="13"/>
        <v>0</v>
      </c>
      <c r="O435" s="190" t="s">
        <v>499</v>
      </c>
      <c r="P435" s="147"/>
      <c r="Q435" s="192" t="s">
        <v>579</v>
      </c>
    </row>
    <row r="436" spans="1:17" ht="20.25">
      <c r="A436" s="180" t="s">
        <v>1377</v>
      </c>
      <c r="B436" s="210" t="s">
        <v>1378</v>
      </c>
      <c r="C436" s="142" t="s">
        <v>1380</v>
      </c>
      <c r="D436" s="142" t="s">
        <v>278</v>
      </c>
      <c r="E436" s="190">
        <v>41444</v>
      </c>
      <c r="F436" s="126">
        <v>6</v>
      </c>
      <c r="G436" s="145">
        <v>0</v>
      </c>
      <c r="H436" s="126">
        <v>6</v>
      </c>
      <c r="I436" s="126">
        <v>0</v>
      </c>
      <c r="J436" s="145">
        <v>0</v>
      </c>
      <c r="K436" s="126">
        <v>6</v>
      </c>
      <c r="L436" s="126">
        <v>0</v>
      </c>
      <c r="M436" s="126">
        <f t="shared" si="14"/>
        <v>0</v>
      </c>
      <c r="N436" s="126">
        <f t="shared" si="13"/>
        <v>0</v>
      </c>
      <c r="O436" s="190" t="s">
        <v>499</v>
      </c>
      <c r="P436" s="147"/>
      <c r="Q436" s="192" t="s">
        <v>580</v>
      </c>
    </row>
    <row r="437" spans="1:17" s="90" customFormat="1" ht="20.25">
      <c r="A437" s="180" t="s">
        <v>717</v>
      </c>
      <c r="B437" s="210" t="s">
        <v>1386</v>
      </c>
      <c r="C437" s="142" t="s">
        <v>1387</v>
      </c>
      <c r="D437" s="141" t="s">
        <v>1113</v>
      </c>
      <c r="E437" s="190">
        <v>42429</v>
      </c>
      <c r="F437" s="126">
        <v>87</v>
      </c>
      <c r="G437" s="145">
        <v>0</v>
      </c>
      <c r="H437" s="126">
        <v>87</v>
      </c>
      <c r="I437" s="126">
        <v>0</v>
      </c>
      <c r="J437" s="145">
        <v>0</v>
      </c>
      <c r="K437" s="126">
        <v>0</v>
      </c>
      <c r="L437" s="126">
        <v>0</v>
      </c>
      <c r="M437" s="126">
        <f t="shared" ref="M437:M500" si="15">H437+I437-K437-L437</f>
        <v>87</v>
      </c>
      <c r="N437" s="126">
        <f t="shared" ref="N437:N500" si="16">F437-H437-I437</f>
        <v>0</v>
      </c>
      <c r="O437" s="191">
        <v>44259</v>
      </c>
      <c r="P437" s="147" t="s">
        <v>1166</v>
      </c>
      <c r="Q437" s="211"/>
    </row>
    <row r="438" spans="1:17" s="90" customFormat="1" ht="20.25">
      <c r="A438" s="180" t="s">
        <v>717</v>
      </c>
      <c r="B438" s="210" t="s">
        <v>1386</v>
      </c>
      <c r="C438" s="142" t="s">
        <v>1387</v>
      </c>
      <c r="D438" s="141" t="s">
        <v>1114</v>
      </c>
      <c r="E438" s="190">
        <v>42429</v>
      </c>
      <c r="F438" s="126">
        <v>52</v>
      </c>
      <c r="G438" s="145">
        <v>0</v>
      </c>
      <c r="H438" s="126">
        <v>52</v>
      </c>
      <c r="I438" s="126">
        <v>0</v>
      </c>
      <c r="J438" s="145">
        <v>0</v>
      </c>
      <c r="K438" s="126">
        <v>0</v>
      </c>
      <c r="L438" s="126">
        <v>0</v>
      </c>
      <c r="M438" s="126">
        <f t="shared" si="15"/>
        <v>52</v>
      </c>
      <c r="N438" s="126">
        <f t="shared" si="16"/>
        <v>0</v>
      </c>
      <c r="O438" s="191">
        <v>44259</v>
      </c>
      <c r="P438" s="147" t="s">
        <v>1166</v>
      </c>
      <c r="Q438" s="211"/>
    </row>
    <row r="439" spans="1:17" s="90" customFormat="1" ht="20.25">
      <c r="A439" s="180" t="s">
        <v>717</v>
      </c>
      <c r="B439" s="210" t="s">
        <v>1386</v>
      </c>
      <c r="C439" s="142" t="s">
        <v>1388</v>
      </c>
      <c r="D439" s="141" t="s">
        <v>1115</v>
      </c>
      <c r="E439" s="190">
        <v>42429</v>
      </c>
      <c r="F439" s="126">
        <v>457</v>
      </c>
      <c r="G439" s="145">
        <v>0</v>
      </c>
      <c r="H439" s="126">
        <v>457</v>
      </c>
      <c r="I439" s="126">
        <v>0</v>
      </c>
      <c r="J439" s="145">
        <v>0</v>
      </c>
      <c r="K439" s="126">
        <v>0</v>
      </c>
      <c r="L439" s="126">
        <v>0</v>
      </c>
      <c r="M439" s="126">
        <f t="shared" si="15"/>
        <v>457</v>
      </c>
      <c r="N439" s="126">
        <f t="shared" si="16"/>
        <v>0</v>
      </c>
      <c r="O439" s="191">
        <v>44263</v>
      </c>
      <c r="P439" s="147" t="s">
        <v>1166</v>
      </c>
      <c r="Q439" s="211"/>
    </row>
    <row r="440" spans="1:17" s="90" customFormat="1" ht="20.25">
      <c r="A440" s="180" t="s">
        <v>717</v>
      </c>
      <c r="B440" s="210" t="s">
        <v>1386</v>
      </c>
      <c r="C440" s="142" t="s">
        <v>1387</v>
      </c>
      <c r="D440" s="141" t="s">
        <v>289</v>
      </c>
      <c r="E440" s="190">
        <v>42429</v>
      </c>
      <c r="F440" s="126">
        <v>160</v>
      </c>
      <c r="G440" s="145">
        <v>0</v>
      </c>
      <c r="H440" s="126">
        <v>160</v>
      </c>
      <c r="I440" s="126">
        <v>0</v>
      </c>
      <c r="J440" s="145">
        <v>0</v>
      </c>
      <c r="K440" s="126">
        <v>0</v>
      </c>
      <c r="L440" s="126">
        <v>0</v>
      </c>
      <c r="M440" s="126">
        <f t="shared" si="15"/>
        <v>160</v>
      </c>
      <c r="N440" s="126">
        <f t="shared" si="16"/>
        <v>0</v>
      </c>
      <c r="O440" s="191">
        <v>44263</v>
      </c>
      <c r="P440" s="147" t="s">
        <v>1167</v>
      </c>
      <c r="Q440" s="211"/>
    </row>
    <row r="441" spans="1:17" s="90" customFormat="1" ht="20.25">
      <c r="A441" s="180" t="s">
        <v>717</v>
      </c>
      <c r="B441" s="210" t="s">
        <v>1386</v>
      </c>
      <c r="C441" s="142" t="s">
        <v>1388</v>
      </c>
      <c r="D441" s="141" t="s">
        <v>24</v>
      </c>
      <c r="E441" s="190">
        <v>42429</v>
      </c>
      <c r="F441" s="126">
        <v>500</v>
      </c>
      <c r="G441" s="145">
        <v>0</v>
      </c>
      <c r="H441" s="126">
        <v>500</v>
      </c>
      <c r="I441" s="126">
        <v>0</v>
      </c>
      <c r="J441" s="145">
        <v>0</v>
      </c>
      <c r="K441" s="126">
        <v>0</v>
      </c>
      <c r="L441" s="126">
        <v>0</v>
      </c>
      <c r="M441" s="126">
        <f t="shared" si="15"/>
        <v>500</v>
      </c>
      <c r="N441" s="126">
        <f t="shared" si="16"/>
        <v>0</v>
      </c>
      <c r="O441" s="191">
        <v>44263</v>
      </c>
      <c r="P441" s="147" t="s">
        <v>1166</v>
      </c>
      <c r="Q441" s="211"/>
    </row>
    <row r="442" spans="1:17" s="90" customFormat="1" ht="20.25">
      <c r="A442" s="180" t="s">
        <v>717</v>
      </c>
      <c r="B442" s="210" t="s">
        <v>1386</v>
      </c>
      <c r="C442" s="142" t="s">
        <v>1388</v>
      </c>
      <c r="D442" s="141" t="s">
        <v>1116</v>
      </c>
      <c r="E442" s="190">
        <v>42429</v>
      </c>
      <c r="F442" s="126">
        <v>1158</v>
      </c>
      <c r="G442" s="145">
        <v>0</v>
      </c>
      <c r="H442" s="126">
        <v>1158</v>
      </c>
      <c r="I442" s="126">
        <v>0</v>
      </c>
      <c r="J442" s="145">
        <v>0</v>
      </c>
      <c r="K442" s="126">
        <v>0</v>
      </c>
      <c r="L442" s="126">
        <v>0</v>
      </c>
      <c r="M442" s="126">
        <f t="shared" si="15"/>
        <v>1158</v>
      </c>
      <c r="N442" s="126">
        <f t="shared" si="16"/>
        <v>0</v>
      </c>
      <c r="O442" s="191">
        <v>44263</v>
      </c>
      <c r="P442" s="147" t="s">
        <v>1167</v>
      </c>
      <c r="Q442" s="211"/>
    </row>
    <row r="443" spans="1:17" s="90" customFormat="1" ht="20.25">
      <c r="A443" s="180" t="s">
        <v>717</v>
      </c>
      <c r="B443" s="210" t="s">
        <v>1386</v>
      </c>
      <c r="C443" s="142" t="s">
        <v>1388</v>
      </c>
      <c r="D443" s="141" t="s">
        <v>1117</v>
      </c>
      <c r="E443" s="190">
        <v>42429</v>
      </c>
      <c r="F443" s="126">
        <v>1230</v>
      </c>
      <c r="G443" s="145">
        <v>0</v>
      </c>
      <c r="H443" s="126">
        <v>1230</v>
      </c>
      <c r="I443" s="126">
        <v>0</v>
      </c>
      <c r="J443" s="145">
        <v>0</v>
      </c>
      <c r="K443" s="126">
        <v>0</v>
      </c>
      <c r="L443" s="126">
        <v>0</v>
      </c>
      <c r="M443" s="126">
        <f t="shared" si="15"/>
        <v>1230</v>
      </c>
      <c r="N443" s="126">
        <f t="shared" si="16"/>
        <v>0</v>
      </c>
      <c r="O443" s="191">
        <v>44264</v>
      </c>
      <c r="P443" s="147" t="s">
        <v>1166</v>
      </c>
      <c r="Q443" s="211"/>
    </row>
    <row r="444" spans="1:17" s="90" customFormat="1" ht="20.25">
      <c r="A444" s="180" t="s">
        <v>717</v>
      </c>
      <c r="B444" s="210" t="s">
        <v>1386</v>
      </c>
      <c r="C444" s="142" t="s">
        <v>1388</v>
      </c>
      <c r="D444" s="141" t="s">
        <v>1118</v>
      </c>
      <c r="E444" s="190">
        <v>42429</v>
      </c>
      <c r="F444" s="126">
        <v>1402</v>
      </c>
      <c r="G444" s="145">
        <v>0</v>
      </c>
      <c r="H444" s="126">
        <v>1402</v>
      </c>
      <c r="I444" s="126">
        <v>0</v>
      </c>
      <c r="J444" s="145">
        <v>0</v>
      </c>
      <c r="K444" s="126">
        <v>0</v>
      </c>
      <c r="L444" s="126">
        <v>0</v>
      </c>
      <c r="M444" s="126">
        <f t="shared" si="15"/>
        <v>1402</v>
      </c>
      <c r="N444" s="126">
        <f t="shared" si="16"/>
        <v>0</v>
      </c>
      <c r="O444" s="191">
        <v>44263</v>
      </c>
      <c r="P444" s="147" t="s">
        <v>1166</v>
      </c>
      <c r="Q444" s="211"/>
    </row>
    <row r="445" spans="1:17" s="90" customFormat="1" ht="20.25">
      <c r="A445" s="180" t="s">
        <v>717</v>
      </c>
      <c r="B445" s="210" t="s">
        <v>1386</v>
      </c>
      <c r="C445" s="142" t="s">
        <v>1388</v>
      </c>
      <c r="D445" s="141" t="s">
        <v>25</v>
      </c>
      <c r="E445" s="190">
        <v>42429</v>
      </c>
      <c r="F445" s="126">
        <v>406</v>
      </c>
      <c r="G445" s="145">
        <v>0</v>
      </c>
      <c r="H445" s="126">
        <v>406</v>
      </c>
      <c r="I445" s="126">
        <v>0</v>
      </c>
      <c r="J445" s="145">
        <v>0</v>
      </c>
      <c r="K445" s="126">
        <v>0</v>
      </c>
      <c r="L445" s="126">
        <v>0</v>
      </c>
      <c r="M445" s="126">
        <f t="shared" si="15"/>
        <v>406</v>
      </c>
      <c r="N445" s="126">
        <f t="shared" si="16"/>
        <v>0</v>
      </c>
      <c r="O445" s="191">
        <v>44263</v>
      </c>
      <c r="P445" s="147" t="s">
        <v>1167</v>
      </c>
      <c r="Q445" s="211"/>
    </row>
    <row r="446" spans="1:17" s="90" customFormat="1" ht="20.25">
      <c r="A446" s="180" t="s">
        <v>717</v>
      </c>
      <c r="B446" s="210" t="s">
        <v>1386</v>
      </c>
      <c r="C446" s="142" t="s">
        <v>1388</v>
      </c>
      <c r="D446" s="141" t="s">
        <v>27</v>
      </c>
      <c r="E446" s="190">
        <v>42429</v>
      </c>
      <c r="F446" s="126">
        <v>1040</v>
      </c>
      <c r="G446" s="145">
        <v>0</v>
      </c>
      <c r="H446" s="126">
        <v>1040</v>
      </c>
      <c r="I446" s="126">
        <v>0</v>
      </c>
      <c r="J446" s="145">
        <v>0</v>
      </c>
      <c r="K446" s="126">
        <v>0</v>
      </c>
      <c r="L446" s="126">
        <v>0</v>
      </c>
      <c r="M446" s="126">
        <f t="shared" si="15"/>
        <v>1040</v>
      </c>
      <c r="N446" s="126">
        <f t="shared" si="16"/>
        <v>0</v>
      </c>
      <c r="O446" s="191">
        <v>44265</v>
      </c>
      <c r="P446" s="147" t="s">
        <v>1166</v>
      </c>
      <c r="Q446" s="211"/>
    </row>
    <row r="447" spans="1:17" s="90" customFormat="1" ht="20.25">
      <c r="A447" s="180" t="s">
        <v>717</v>
      </c>
      <c r="B447" s="210" t="s">
        <v>1386</v>
      </c>
      <c r="C447" s="142" t="s">
        <v>1388</v>
      </c>
      <c r="D447" s="141" t="s">
        <v>1119</v>
      </c>
      <c r="E447" s="190">
        <v>42429</v>
      </c>
      <c r="F447" s="126">
        <v>570</v>
      </c>
      <c r="G447" s="145">
        <v>0</v>
      </c>
      <c r="H447" s="126">
        <v>570</v>
      </c>
      <c r="I447" s="126">
        <v>0</v>
      </c>
      <c r="J447" s="145">
        <v>0</v>
      </c>
      <c r="K447" s="126">
        <v>0</v>
      </c>
      <c r="L447" s="126">
        <v>0</v>
      </c>
      <c r="M447" s="126">
        <f t="shared" si="15"/>
        <v>570</v>
      </c>
      <c r="N447" s="126">
        <f t="shared" si="16"/>
        <v>0</v>
      </c>
      <c r="O447" s="191">
        <v>44263</v>
      </c>
      <c r="P447" s="147" t="s">
        <v>1166</v>
      </c>
      <c r="Q447" s="211"/>
    </row>
    <row r="448" spans="1:17" s="90" customFormat="1" ht="20.25">
      <c r="A448" s="180" t="s">
        <v>717</v>
      </c>
      <c r="B448" s="210" t="s">
        <v>1386</v>
      </c>
      <c r="C448" s="142" t="s">
        <v>1388</v>
      </c>
      <c r="D448" s="141" t="s">
        <v>1120</v>
      </c>
      <c r="E448" s="190">
        <v>42429</v>
      </c>
      <c r="F448" s="126">
        <v>69</v>
      </c>
      <c r="G448" s="145">
        <v>0</v>
      </c>
      <c r="H448" s="126">
        <v>69</v>
      </c>
      <c r="I448" s="126">
        <v>0</v>
      </c>
      <c r="J448" s="145">
        <v>0</v>
      </c>
      <c r="K448" s="126">
        <v>0</v>
      </c>
      <c r="L448" s="126">
        <v>0</v>
      </c>
      <c r="M448" s="126">
        <f t="shared" si="15"/>
        <v>69</v>
      </c>
      <c r="N448" s="126">
        <f t="shared" si="16"/>
        <v>0</v>
      </c>
      <c r="O448" s="191">
        <v>44263</v>
      </c>
      <c r="P448" s="147" t="s">
        <v>1166</v>
      </c>
      <c r="Q448" s="211"/>
    </row>
    <row r="449" spans="1:17" s="90" customFormat="1" ht="20.25">
      <c r="A449" s="180" t="s">
        <v>717</v>
      </c>
      <c r="B449" s="210" t="s">
        <v>1386</v>
      </c>
      <c r="C449" s="142" t="s">
        <v>1388</v>
      </c>
      <c r="D449" s="141" t="s">
        <v>1121</v>
      </c>
      <c r="E449" s="190">
        <v>42429</v>
      </c>
      <c r="F449" s="126">
        <v>407</v>
      </c>
      <c r="G449" s="145">
        <v>0</v>
      </c>
      <c r="H449" s="126">
        <v>407</v>
      </c>
      <c r="I449" s="126">
        <v>0</v>
      </c>
      <c r="J449" s="145">
        <v>0</v>
      </c>
      <c r="K449" s="126">
        <v>0</v>
      </c>
      <c r="L449" s="126">
        <v>0</v>
      </c>
      <c r="M449" s="126">
        <f t="shared" si="15"/>
        <v>407</v>
      </c>
      <c r="N449" s="126">
        <f t="shared" si="16"/>
        <v>0</v>
      </c>
      <c r="O449" s="191">
        <v>44263</v>
      </c>
      <c r="P449" s="147" t="s">
        <v>1166</v>
      </c>
      <c r="Q449" s="211"/>
    </row>
    <row r="450" spans="1:17" s="90" customFormat="1" ht="20.25">
      <c r="A450" s="180" t="s">
        <v>717</v>
      </c>
      <c r="B450" s="210" t="s">
        <v>1386</v>
      </c>
      <c r="C450" s="142" t="s">
        <v>1388</v>
      </c>
      <c r="D450" s="141" t="s">
        <v>1090</v>
      </c>
      <c r="E450" s="190">
        <v>42429</v>
      </c>
      <c r="F450" s="126">
        <v>1500</v>
      </c>
      <c r="G450" s="145">
        <v>0</v>
      </c>
      <c r="H450" s="126">
        <v>1500</v>
      </c>
      <c r="I450" s="126">
        <v>0</v>
      </c>
      <c r="J450" s="145">
        <v>0</v>
      </c>
      <c r="K450" s="126">
        <v>0</v>
      </c>
      <c r="L450" s="126">
        <v>0</v>
      </c>
      <c r="M450" s="126">
        <f t="shared" si="15"/>
        <v>1500</v>
      </c>
      <c r="N450" s="126">
        <f t="shared" si="16"/>
        <v>0</v>
      </c>
      <c r="O450" s="191">
        <v>44263</v>
      </c>
      <c r="P450" s="147" t="s">
        <v>1166</v>
      </c>
      <c r="Q450" s="211"/>
    </row>
    <row r="451" spans="1:17" s="90" customFormat="1" ht="20.25">
      <c r="A451" s="180" t="s">
        <v>717</v>
      </c>
      <c r="B451" s="210" t="s">
        <v>1386</v>
      </c>
      <c r="C451" s="142" t="s">
        <v>1388</v>
      </c>
      <c r="D451" s="141" t="s">
        <v>1122</v>
      </c>
      <c r="E451" s="190">
        <v>42429</v>
      </c>
      <c r="F451" s="126">
        <v>800</v>
      </c>
      <c r="G451" s="145">
        <v>0</v>
      </c>
      <c r="H451" s="126">
        <v>800</v>
      </c>
      <c r="I451" s="126">
        <v>0</v>
      </c>
      <c r="J451" s="145">
        <v>0</v>
      </c>
      <c r="K451" s="126">
        <v>0</v>
      </c>
      <c r="L451" s="126">
        <v>0</v>
      </c>
      <c r="M451" s="126">
        <f t="shared" si="15"/>
        <v>800</v>
      </c>
      <c r="N451" s="126">
        <f t="shared" si="16"/>
        <v>0</v>
      </c>
      <c r="O451" s="191">
        <v>44263</v>
      </c>
      <c r="P451" s="147" t="s">
        <v>1166</v>
      </c>
      <c r="Q451" s="211"/>
    </row>
    <row r="452" spans="1:17" s="90" customFormat="1" ht="20.25">
      <c r="A452" s="180" t="s">
        <v>717</v>
      </c>
      <c r="B452" s="210" t="s">
        <v>1386</v>
      </c>
      <c r="C452" s="142" t="s">
        <v>1388</v>
      </c>
      <c r="D452" s="141" t="s">
        <v>1091</v>
      </c>
      <c r="E452" s="190">
        <v>42429</v>
      </c>
      <c r="F452" s="126">
        <v>700</v>
      </c>
      <c r="G452" s="145">
        <v>0</v>
      </c>
      <c r="H452" s="126">
        <v>700</v>
      </c>
      <c r="I452" s="126">
        <v>0</v>
      </c>
      <c r="J452" s="145">
        <v>0</v>
      </c>
      <c r="K452" s="126">
        <v>0</v>
      </c>
      <c r="L452" s="126">
        <v>0</v>
      </c>
      <c r="M452" s="126">
        <f t="shared" si="15"/>
        <v>700</v>
      </c>
      <c r="N452" s="126">
        <f t="shared" si="16"/>
        <v>0</v>
      </c>
      <c r="O452" s="191">
        <v>44266</v>
      </c>
      <c r="P452" s="147" t="s">
        <v>1166</v>
      </c>
      <c r="Q452" s="211"/>
    </row>
    <row r="453" spans="1:17" s="90" customFormat="1" ht="20.25">
      <c r="A453" s="180" t="s">
        <v>717</v>
      </c>
      <c r="B453" s="210" t="s">
        <v>1386</v>
      </c>
      <c r="C453" s="142" t="s">
        <v>1388</v>
      </c>
      <c r="D453" s="141" t="s">
        <v>1123</v>
      </c>
      <c r="E453" s="190">
        <v>42429</v>
      </c>
      <c r="F453" s="126">
        <v>1500</v>
      </c>
      <c r="G453" s="145">
        <v>0</v>
      </c>
      <c r="H453" s="126">
        <v>1500</v>
      </c>
      <c r="I453" s="126">
        <v>0</v>
      </c>
      <c r="J453" s="145">
        <v>0</v>
      </c>
      <c r="K453" s="126">
        <v>0</v>
      </c>
      <c r="L453" s="126">
        <v>0</v>
      </c>
      <c r="M453" s="126">
        <f t="shared" si="15"/>
        <v>1500</v>
      </c>
      <c r="N453" s="126">
        <f t="shared" si="16"/>
        <v>0</v>
      </c>
      <c r="O453" s="191">
        <v>44265</v>
      </c>
      <c r="P453" s="147" t="s">
        <v>1166</v>
      </c>
      <c r="Q453" s="211"/>
    </row>
    <row r="454" spans="1:17" s="90" customFormat="1" ht="20.25">
      <c r="A454" s="180" t="s">
        <v>717</v>
      </c>
      <c r="B454" s="210" t="s">
        <v>1386</v>
      </c>
      <c r="C454" s="142" t="s">
        <v>1388</v>
      </c>
      <c r="D454" s="141" t="s">
        <v>1124</v>
      </c>
      <c r="E454" s="190">
        <v>42429</v>
      </c>
      <c r="F454" s="126">
        <v>780</v>
      </c>
      <c r="G454" s="145">
        <v>0</v>
      </c>
      <c r="H454" s="126">
        <v>780</v>
      </c>
      <c r="I454" s="126">
        <v>0</v>
      </c>
      <c r="J454" s="145">
        <v>0</v>
      </c>
      <c r="K454" s="126">
        <v>0</v>
      </c>
      <c r="L454" s="126">
        <v>0</v>
      </c>
      <c r="M454" s="126">
        <f t="shared" si="15"/>
        <v>780</v>
      </c>
      <c r="N454" s="126">
        <f t="shared" si="16"/>
        <v>0</v>
      </c>
      <c r="O454" s="191">
        <v>44265</v>
      </c>
      <c r="P454" s="147" t="s">
        <v>1166</v>
      </c>
      <c r="Q454" s="211"/>
    </row>
    <row r="455" spans="1:17" s="90" customFormat="1" ht="20.25">
      <c r="A455" s="180" t="s">
        <v>717</v>
      </c>
      <c r="B455" s="210" t="s">
        <v>1386</v>
      </c>
      <c r="C455" s="142" t="s">
        <v>1388</v>
      </c>
      <c r="D455" s="141" t="s">
        <v>1125</v>
      </c>
      <c r="E455" s="190">
        <v>42429</v>
      </c>
      <c r="F455" s="126">
        <v>895</v>
      </c>
      <c r="G455" s="145">
        <v>0</v>
      </c>
      <c r="H455" s="126">
        <v>895</v>
      </c>
      <c r="I455" s="126">
        <v>0</v>
      </c>
      <c r="J455" s="145">
        <v>0</v>
      </c>
      <c r="K455" s="126">
        <v>0</v>
      </c>
      <c r="L455" s="126">
        <v>0</v>
      </c>
      <c r="M455" s="126">
        <f t="shared" si="15"/>
        <v>895</v>
      </c>
      <c r="N455" s="126">
        <f t="shared" si="16"/>
        <v>0</v>
      </c>
      <c r="O455" s="191">
        <v>44265</v>
      </c>
      <c r="P455" s="147" t="s">
        <v>1166</v>
      </c>
      <c r="Q455" s="211"/>
    </row>
    <row r="456" spans="1:17" s="90" customFormat="1" ht="20.25">
      <c r="A456" s="180" t="s">
        <v>717</v>
      </c>
      <c r="B456" s="210" t="s">
        <v>1386</v>
      </c>
      <c r="C456" s="142" t="s">
        <v>1388</v>
      </c>
      <c r="D456" s="141" t="s">
        <v>1097</v>
      </c>
      <c r="E456" s="190">
        <v>42429</v>
      </c>
      <c r="F456" s="126">
        <v>406</v>
      </c>
      <c r="G456" s="145">
        <v>0</v>
      </c>
      <c r="H456" s="126">
        <v>406</v>
      </c>
      <c r="I456" s="126">
        <v>0</v>
      </c>
      <c r="J456" s="145">
        <v>0</v>
      </c>
      <c r="K456" s="126">
        <v>0</v>
      </c>
      <c r="L456" s="126">
        <v>0</v>
      </c>
      <c r="M456" s="126">
        <f t="shared" si="15"/>
        <v>406</v>
      </c>
      <c r="N456" s="126">
        <f t="shared" si="16"/>
        <v>0</v>
      </c>
      <c r="O456" s="191">
        <v>44265</v>
      </c>
      <c r="P456" s="147" t="s">
        <v>1166</v>
      </c>
      <c r="Q456" s="211"/>
    </row>
    <row r="457" spans="1:17" s="90" customFormat="1" ht="20.25">
      <c r="A457" s="180" t="s">
        <v>717</v>
      </c>
      <c r="B457" s="210" t="s">
        <v>1386</v>
      </c>
      <c r="C457" s="142" t="s">
        <v>1388</v>
      </c>
      <c r="D457" s="141" t="s">
        <v>1126</v>
      </c>
      <c r="E457" s="190">
        <v>42429</v>
      </c>
      <c r="F457" s="126">
        <v>350</v>
      </c>
      <c r="G457" s="145">
        <v>0</v>
      </c>
      <c r="H457" s="126">
        <v>350</v>
      </c>
      <c r="I457" s="126">
        <v>0</v>
      </c>
      <c r="J457" s="145">
        <v>0</v>
      </c>
      <c r="K457" s="126">
        <v>0</v>
      </c>
      <c r="L457" s="126">
        <v>0</v>
      </c>
      <c r="M457" s="126">
        <f t="shared" si="15"/>
        <v>350</v>
      </c>
      <c r="N457" s="126">
        <f t="shared" si="16"/>
        <v>0</v>
      </c>
      <c r="O457" s="191">
        <v>44265</v>
      </c>
      <c r="P457" s="147" t="s">
        <v>1167</v>
      </c>
      <c r="Q457" s="211"/>
    </row>
    <row r="458" spans="1:17" s="90" customFormat="1" ht="20.25">
      <c r="A458" s="180" t="s">
        <v>717</v>
      </c>
      <c r="B458" s="210" t="s">
        <v>1386</v>
      </c>
      <c r="C458" s="142" t="s">
        <v>1388</v>
      </c>
      <c r="D458" s="141" t="s">
        <v>1127</v>
      </c>
      <c r="E458" s="190">
        <v>42429</v>
      </c>
      <c r="F458" s="126">
        <v>700</v>
      </c>
      <c r="G458" s="145">
        <v>0</v>
      </c>
      <c r="H458" s="126">
        <v>700</v>
      </c>
      <c r="I458" s="126">
        <v>0</v>
      </c>
      <c r="J458" s="145">
        <v>0</v>
      </c>
      <c r="K458" s="126">
        <v>0</v>
      </c>
      <c r="L458" s="126">
        <v>0</v>
      </c>
      <c r="M458" s="126">
        <f t="shared" si="15"/>
        <v>700</v>
      </c>
      <c r="N458" s="126">
        <f t="shared" si="16"/>
        <v>0</v>
      </c>
      <c r="O458" s="191">
        <v>44265</v>
      </c>
      <c r="P458" s="147" t="s">
        <v>1166</v>
      </c>
      <c r="Q458" s="211"/>
    </row>
    <row r="459" spans="1:17" s="90" customFormat="1" ht="20.25">
      <c r="A459" s="180" t="s">
        <v>717</v>
      </c>
      <c r="B459" s="210" t="s">
        <v>1386</v>
      </c>
      <c r="C459" s="142" t="s">
        <v>1388</v>
      </c>
      <c r="D459" s="141" t="s">
        <v>1100</v>
      </c>
      <c r="E459" s="190">
        <v>42429</v>
      </c>
      <c r="F459" s="126">
        <v>232</v>
      </c>
      <c r="G459" s="145">
        <v>0</v>
      </c>
      <c r="H459" s="126">
        <v>232</v>
      </c>
      <c r="I459" s="126">
        <v>0</v>
      </c>
      <c r="J459" s="145">
        <v>0</v>
      </c>
      <c r="K459" s="126">
        <v>0</v>
      </c>
      <c r="L459" s="126">
        <v>0</v>
      </c>
      <c r="M459" s="126">
        <f t="shared" si="15"/>
        <v>232</v>
      </c>
      <c r="N459" s="126">
        <f t="shared" si="16"/>
        <v>0</v>
      </c>
      <c r="O459" s="191">
        <v>44265</v>
      </c>
      <c r="P459" s="147" t="s">
        <v>1166</v>
      </c>
      <c r="Q459" s="211"/>
    </row>
    <row r="460" spans="1:17" s="90" customFormat="1" ht="20.25">
      <c r="A460" s="180" t="s">
        <v>717</v>
      </c>
      <c r="B460" s="210" t="s">
        <v>1386</v>
      </c>
      <c r="C460" s="142" t="s">
        <v>1388</v>
      </c>
      <c r="D460" s="141" t="s">
        <v>1107</v>
      </c>
      <c r="E460" s="190">
        <v>42429</v>
      </c>
      <c r="F460" s="126">
        <v>1095</v>
      </c>
      <c r="G460" s="145">
        <v>0</v>
      </c>
      <c r="H460" s="126">
        <v>1095</v>
      </c>
      <c r="I460" s="126">
        <v>0</v>
      </c>
      <c r="J460" s="145">
        <v>0</v>
      </c>
      <c r="K460" s="126">
        <v>0</v>
      </c>
      <c r="L460" s="126">
        <v>0</v>
      </c>
      <c r="M460" s="126">
        <f t="shared" si="15"/>
        <v>1095</v>
      </c>
      <c r="N460" s="126">
        <f t="shared" si="16"/>
        <v>0</v>
      </c>
      <c r="O460" s="191">
        <v>44265</v>
      </c>
      <c r="P460" s="147" t="s">
        <v>1166</v>
      </c>
      <c r="Q460" s="211"/>
    </row>
    <row r="461" spans="1:17" s="90" customFormat="1" ht="20.25">
      <c r="A461" s="180" t="s">
        <v>717</v>
      </c>
      <c r="B461" s="210" t="s">
        <v>1386</v>
      </c>
      <c r="C461" s="142" t="s">
        <v>1388</v>
      </c>
      <c r="D461" s="141" t="s">
        <v>1128</v>
      </c>
      <c r="E461" s="190">
        <v>42429</v>
      </c>
      <c r="F461" s="126">
        <v>1500</v>
      </c>
      <c r="G461" s="145">
        <v>0</v>
      </c>
      <c r="H461" s="126">
        <v>1500</v>
      </c>
      <c r="I461" s="126">
        <v>0</v>
      </c>
      <c r="J461" s="145">
        <v>0</v>
      </c>
      <c r="K461" s="126">
        <v>0</v>
      </c>
      <c r="L461" s="126">
        <v>0</v>
      </c>
      <c r="M461" s="126">
        <f t="shared" si="15"/>
        <v>1500</v>
      </c>
      <c r="N461" s="126">
        <f t="shared" si="16"/>
        <v>0</v>
      </c>
      <c r="O461" s="191">
        <v>44266</v>
      </c>
      <c r="P461" s="147" t="s">
        <v>1166</v>
      </c>
      <c r="Q461" s="211"/>
    </row>
    <row r="462" spans="1:17" s="90" customFormat="1" ht="20.25">
      <c r="A462" s="180" t="s">
        <v>717</v>
      </c>
      <c r="B462" s="210" t="s">
        <v>1386</v>
      </c>
      <c r="C462" s="142" t="s">
        <v>1388</v>
      </c>
      <c r="D462" s="141" t="s">
        <v>1129</v>
      </c>
      <c r="E462" s="190">
        <v>42429</v>
      </c>
      <c r="F462" s="126">
        <v>413</v>
      </c>
      <c r="G462" s="145">
        <v>0</v>
      </c>
      <c r="H462" s="126">
        <v>413</v>
      </c>
      <c r="I462" s="126">
        <v>0</v>
      </c>
      <c r="J462" s="145">
        <v>0</v>
      </c>
      <c r="K462" s="126">
        <v>0</v>
      </c>
      <c r="L462" s="126">
        <v>0</v>
      </c>
      <c r="M462" s="126">
        <f t="shared" si="15"/>
        <v>413</v>
      </c>
      <c r="N462" s="126">
        <f t="shared" si="16"/>
        <v>0</v>
      </c>
      <c r="O462" s="191">
        <v>44265</v>
      </c>
      <c r="P462" s="147" t="s">
        <v>1166</v>
      </c>
      <c r="Q462" s="211"/>
    </row>
    <row r="463" spans="1:17" s="90" customFormat="1" ht="20.25">
      <c r="A463" s="180" t="s">
        <v>717</v>
      </c>
      <c r="B463" s="210" t="s">
        <v>1386</v>
      </c>
      <c r="C463" s="142" t="s">
        <v>1387</v>
      </c>
      <c r="D463" s="141" t="s">
        <v>1103</v>
      </c>
      <c r="E463" s="190">
        <v>42429</v>
      </c>
      <c r="F463" s="126">
        <v>500</v>
      </c>
      <c r="G463" s="145">
        <v>0</v>
      </c>
      <c r="H463" s="126">
        <v>500</v>
      </c>
      <c r="I463" s="126">
        <v>0</v>
      </c>
      <c r="J463" s="145">
        <v>0</v>
      </c>
      <c r="K463" s="126">
        <v>0</v>
      </c>
      <c r="L463" s="126">
        <v>0</v>
      </c>
      <c r="M463" s="126">
        <f t="shared" si="15"/>
        <v>500</v>
      </c>
      <c r="N463" s="126">
        <f t="shared" si="16"/>
        <v>0</v>
      </c>
      <c r="O463" s="191">
        <v>44270</v>
      </c>
      <c r="P463" s="147" t="s">
        <v>1167</v>
      </c>
      <c r="Q463" s="211"/>
    </row>
    <row r="464" spans="1:17" s="90" customFormat="1" ht="20.25">
      <c r="A464" s="180" t="s">
        <v>717</v>
      </c>
      <c r="B464" s="210" t="s">
        <v>1386</v>
      </c>
      <c r="C464" s="142" t="s">
        <v>1387</v>
      </c>
      <c r="D464" s="141" t="s">
        <v>1130</v>
      </c>
      <c r="E464" s="190">
        <v>42429</v>
      </c>
      <c r="F464" s="126">
        <v>1010</v>
      </c>
      <c r="G464" s="145">
        <v>0</v>
      </c>
      <c r="H464" s="126">
        <v>1010</v>
      </c>
      <c r="I464" s="126">
        <v>0</v>
      </c>
      <c r="J464" s="145">
        <v>0</v>
      </c>
      <c r="K464" s="126">
        <v>0</v>
      </c>
      <c r="L464" s="126">
        <v>0</v>
      </c>
      <c r="M464" s="126">
        <f t="shared" si="15"/>
        <v>1010</v>
      </c>
      <c r="N464" s="126">
        <f t="shared" si="16"/>
        <v>0</v>
      </c>
      <c r="O464" s="191">
        <v>44265</v>
      </c>
      <c r="P464" s="147" t="s">
        <v>1166</v>
      </c>
      <c r="Q464" s="211"/>
    </row>
    <row r="465" spans="1:17" s="90" customFormat="1" ht="20.25">
      <c r="A465" s="180" t="s">
        <v>717</v>
      </c>
      <c r="B465" s="210" t="s">
        <v>1386</v>
      </c>
      <c r="C465" s="142" t="s">
        <v>1388</v>
      </c>
      <c r="D465" s="141" t="s">
        <v>1099</v>
      </c>
      <c r="E465" s="190">
        <v>42429</v>
      </c>
      <c r="F465" s="126">
        <v>371</v>
      </c>
      <c r="G465" s="145">
        <v>0</v>
      </c>
      <c r="H465" s="126">
        <v>371</v>
      </c>
      <c r="I465" s="126">
        <v>0</v>
      </c>
      <c r="J465" s="145">
        <v>0</v>
      </c>
      <c r="K465" s="126">
        <v>0</v>
      </c>
      <c r="L465" s="126">
        <v>0</v>
      </c>
      <c r="M465" s="126">
        <f t="shared" si="15"/>
        <v>371</v>
      </c>
      <c r="N465" s="126">
        <f t="shared" si="16"/>
        <v>0</v>
      </c>
      <c r="O465" s="191">
        <v>44266</v>
      </c>
      <c r="P465" s="147" t="s">
        <v>1166</v>
      </c>
      <c r="Q465" s="211"/>
    </row>
    <row r="466" spans="1:17" s="90" customFormat="1" ht="20.25">
      <c r="A466" s="180" t="s">
        <v>717</v>
      </c>
      <c r="B466" s="210" t="s">
        <v>1386</v>
      </c>
      <c r="C466" s="142" t="s">
        <v>1388</v>
      </c>
      <c r="D466" s="141" t="s">
        <v>1106</v>
      </c>
      <c r="E466" s="190">
        <v>42429</v>
      </c>
      <c r="F466" s="126">
        <v>335</v>
      </c>
      <c r="G466" s="145">
        <v>0</v>
      </c>
      <c r="H466" s="126">
        <v>335</v>
      </c>
      <c r="I466" s="126">
        <v>0</v>
      </c>
      <c r="J466" s="145">
        <v>0</v>
      </c>
      <c r="K466" s="126">
        <v>0</v>
      </c>
      <c r="L466" s="126">
        <v>0</v>
      </c>
      <c r="M466" s="126">
        <f t="shared" si="15"/>
        <v>335</v>
      </c>
      <c r="N466" s="126">
        <f t="shared" si="16"/>
        <v>0</v>
      </c>
      <c r="O466" s="191">
        <v>44266</v>
      </c>
      <c r="P466" s="147" t="s">
        <v>1166</v>
      </c>
      <c r="Q466" s="211"/>
    </row>
    <row r="467" spans="1:17" s="90" customFormat="1" ht="20.25">
      <c r="A467" s="180" t="s">
        <v>717</v>
      </c>
      <c r="B467" s="210" t="s">
        <v>1386</v>
      </c>
      <c r="C467" s="142" t="s">
        <v>1388</v>
      </c>
      <c r="D467" s="141" t="s">
        <v>26</v>
      </c>
      <c r="E467" s="190">
        <v>42429</v>
      </c>
      <c r="F467" s="126">
        <v>601</v>
      </c>
      <c r="G467" s="145">
        <v>0</v>
      </c>
      <c r="H467" s="126">
        <v>601</v>
      </c>
      <c r="I467" s="126">
        <v>0</v>
      </c>
      <c r="J467" s="145">
        <v>0</v>
      </c>
      <c r="K467" s="126">
        <v>0</v>
      </c>
      <c r="L467" s="126">
        <v>0</v>
      </c>
      <c r="M467" s="126">
        <f t="shared" si="15"/>
        <v>601</v>
      </c>
      <c r="N467" s="126">
        <f t="shared" si="16"/>
        <v>0</v>
      </c>
      <c r="O467" s="191">
        <v>44270</v>
      </c>
      <c r="P467" s="147" t="s">
        <v>1167</v>
      </c>
      <c r="Q467" s="211"/>
    </row>
    <row r="468" spans="1:17" s="90" customFormat="1" ht="20.25">
      <c r="A468" s="180" t="s">
        <v>717</v>
      </c>
      <c r="B468" s="210" t="s">
        <v>1386</v>
      </c>
      <c r="C468" s="142" t="s">
        <v>1388</v>
      </c>
      <c r="D468" s="141" t="s">
        <v>1131</v>
      </c>
      <c r="E468" s="190">
        <v>42429</v>
      </c>
      <c r="F468" s="126">
        <v>462</v>
      </c>
      <c r="G468" s="145">
        <v>0</v>
      </c>
      <c r="H468" s="126">
        <v>462</v>
      </c>
      <c r="I468" s="126">
        <v>0</v>
      </c>
      <c r="J468" s="145">
        <v>0</v>
      </c>
      <c r="K468" s="126">
        <v>0</v>
      </c>
      <c r="L468" s="126">
        <v>0</v>
      </c>
      <c r="M468" s="126">
        <f t="shared" si="15"/>
        <v>462</v>
      </c>
      <c r="N468" s="126">
        <f t="shared" si="16"/>
        <v>0</v>
      </c>
      <c r="O468" s="191">
        <v>44266</v>
      </c>
      <c r="P468" s="147" t="s">
        <v>1166</v>
      </c>
      <c r="Q468" s="211"/>
    </row>
    <row r="469" spans="1:17" s="90" customFormat="1" ht="20.25">
      <c r="A469" s="180" t="s">
        <v>717</v>
      </c>
      <c r="B469" s="210" t="s">
        <v>1386</v>
      </c>
      <c r="C469" s="142" t="s">
        <v>1388</v>
      </c>
      <c r="D469" s="141" t="s">
        <v>1132</v>
      </c>
      <c r="E469" s="190">
        <v>42429</v>
      </c>
      <c r="F469" s="126">
        <v>800</v>
      </c>
      <c r="G469" s="145">
        <v>0</v>
      </c>
      <c r="H469" s="126">
        <v>800</v>
      </c>
      <c r="I469" s="126">
        <v>0</v>
      </c>
      <c r="J469" s="145">
        <v>0</v>
      </c>
      <c r="K469" s="126">
        <v>0</v>
      </c>
      <c r="L469" s="126">
        <v>0</v>
      </c>
      <c r="M469" s="126">
        <f t="shared" si="15"/>
        <v>800</v>
      </c>
      <c r="N469" s="126">
        <f t="shared" si="16"/>
        <v>0</v>
      </c>
      <c r="O469" s="191">
        <v>44266</v>
      </c>
      <c r="P469" s="147" t="s">
        <v>1166</v>
      </c>
      <c r="Q469" s="211"/>
    </row>
    <row r="470" spans="1:17" s="90" customFormat="1" ht="20.25">
      <c r="A470" s="180" t="s">
        <v>717</v>
      </c>
      <c r="B470" s="210" t="s">
        <v>1386</v>
      </c>
      <c r="C470" s="142" t="s">
        <v>1388</v>
      </c>
      <c r="D470" s="141" t="s">
        <v>1133</v>
      </c>
      <c r="E470" s="190">
        <v>42429</v>
      </c>
      <c r="F470" s="126">
        <v>277</v>
      </c>
      <c r="G470" s="145">
        <v>0</v>
      </c>
      <c r="H470" s="126">
        <v>277</v>
      </c>
      <c r="I470" s="126">
        <v>0</v>
      </c>
      <c r="J470" s="145">
        <v>0</v>
      </c>
      <c r="K470" s="126">
        <v>0</v>
      </c>
      <c r="L470" s="126">
        <v>0</v>
      </c>
      <c r="M470" s="126">
        <f t="shared" si="15"/>
        <v>277</v>
      </c>
      <c r="N470" s="126">
        <f t="shared" si="16"/>
        <v>0</v>
      </c>
      <c r="O470" s="191">
        <v>44266</v>
      </c>
      <c r="P470" s="147" t="s">
        <v>1167</v>
      </c>
      <c r="Q470" s="211"/>
    </row>
    <row r="471" spans="1:17" s="90" customFormat="1" ht="20.25">
      <c r="A471" s="180" t="s">
        <v>717</v>
      </c>
      <c r="B471" s="210" t="s">
        <v>1386</v>
      </c>
      <c r="C471" s="142" t="s">
        <v>1387</v>
      </c>
      <c r="D471" s="141" t="s">
        <v>1134</v>
      </c>
      <c r="E471" s="190">
        <v>42429</v>
      </c>
      <c r="F471" s="126">
        <v>86</v>
      </c>
      <c r="G471" s="145">
        <v>0</v>
      </c>
      <c r="H471" s="126">
        <v>86</v>
      </c>
      <c r="I471" s="126">
        <v>0</v>
      </c>
      <c r="J471" s="145">
        <v>0</v>
      </c>
      <c r="K471" s="126">
        <v>0</v>
      </c>
      <c r="L471" s="126">
        <v>0</v>
      </c>
      <c r="M471" s="126">
        <f t="shared" si="15"/>
        <v>86</v>
      </c>
      <c r="N471" s="126">
        <f t="shared" si="16"/>
        <v>0</v>
      </c>
      <c r="O471" s="191">
        <v>44266</v>
      </c>
      <c r="P471" s="147" t="s">
        <v>1167</v>
      </c>
      <c r="Q471" s="211"/>
    </row>
    <row r="472" spans="1:17" s="90" customFormat="1" ht="20.25">
      <c r="A472" s="180" t="s">
        <v>717</v>
      </c>
      <c r="B472" s="210" t="s">
        <v>1386</v>
      </c>
      <c r="C472" s="142" t="s">
        <v>1388</v>
      </c>
      <c r="D472" s="141" t="s">
        <v>1135</v>
      </c>
      <c r="E472" s="190">
        <v>42429</v>
      </c>
      <c r="F472" s="126">
        <v>165</v>
      </c>
      <c r="G472" s="145">
        <v>0</v>
      </c>
      <c r="H472" s="126">
        <v>165</v>
      </c>
      <c r="I472" s="126">
        <v>0</v>
      </c>
      <c r="J472" s="145">
        <v>0</v>
      </c>
      <c r="K472" s="126">
        <v>0</v>
      </c>
      <c r="L472" s="126">
        <v>0</v>
      </c>
      <c r="M472" s="126">
        <f t="shared" si="15"/>
        <v>165</v>
      </c>
      <c r="N472" s="126">
        <f t="shared" si="16"/>
        <v>0</v>
      </c>
      <c r="O472" s="191">
        <v>44270</v>
      </c>
      <c r="P472" s="147" t="s">
        <v>1166</v>
      </c>
      <c r="Q472" s="211"/>
    </row>
    <row r="473" spans="1:17" s="90" customFormat="1" ht="20.25">
      <c r="A473" s="180" t="s">
        <v>717</v>
      </c>
      <c r="B473" s="210" t="s">
        <v>1386</v>
      </c>
      <c r="C473" s="142" t="s">
        <v>1387</v>
      </c>
      <c r="D473" s="141" t="s">
        <v>284</v>
      </c>
      <c r="E473" s="190">
        <v>42429</v>
      </c>
      <c r="F473" s="126">
        <v>38</v>
      </c>
      <c r="G473" s="145">
        <v>0</v>
      </c>
      <c r="H473" s="126">
        <v>38</v>
      </c>
      <c r="I473" s="126">
        <v>0</v>
      </c>
      <c r="J473" s="145">
        <v>0</v>
      </c>
      <c r="K473" s="126">
        <v>0</v>
      </c>
      <c r="L473" s="126">
        <v>0</v>
      </c>
      <c r="M473" s="126">
        <f t="shared" si="15"/>
        <v>38</v>
      </c>
      <c r="N473" s="126">
        <f t="shared" si="16"/>
        <v>0</v>
      </c>
      <c r="O473" s="191">
        <v>44266</v>
      </c>
      <c r="P473" s="147" t="s">
        <v>1167</v>
      </c>
      <c r="Q473" s="211"/>
    </row>
    <row r="474" spans="1:17" s="90" customFormat="1" ht="20.25">
      <c r="A474" s="180" t="s">
        <v>717</v>
      </c>
      <c r="B474" s="210" t="s">
        <v>1386</v>
      </c>
      <c r="C474" s="142" t="s">
        <v>1388</v>
      </c>
      <c r="D474" s="141" t="s">
        <v>1136</v>
      </c>
      <c r="E474" s="190">
        <v>42429</v>
      </c>
      <c r="F474" s="126">
        <v>362</v>
      </c>
      <c r="G474" s="145">
        <v>0</v>
      </c>
      <c r="H474" s="126">
        <v>362</v>
      </c>
      <c r="I474" s="126">
        <v>0</v>
      </c>
      <c r="J474" s="145">
        <v>0</v>
      </c>
      <c r="K474" s="126">
        <v>0</v>
      </c>
      <c r="L474" s="126">
        <v>0</v>
      </c>
      <c r="M474" s="126">
        <f t="shared" si="15"/>
        <v>362</v>
      </c>
      <c r="N474" s="126">
        <f t="shared" si="16"/>
        <v>0</v>
      </c>
      <c r="O474" s="191">
        <v>44270</v>
      </c>
      <c r="P474" s="147" t="s">
        <v>1166</v>
      </c>
      <c r="Q474" s="211"/>
    </row>
    <row r="475" spans="1:17" s="90" customFormat="1" ht="20.25">
      <c r="A475" s="180" t="s">
        <v>717</v>
      </c>
      <c r="B475" s="210" t="s">
        <v>1386</v>
      </c>
      <c r="C475" s="142" t="s">
        <v>1387</v>
      </c>
      <c r="D475" s="141" t="s">
        <v>282</v>
      </c>
      <c r="E475" s="190">
        <v>42429</v>
      </c>
      <c r="F475" s="126">
        <v>85</v>
      </c>
      <c r="G475" s="145">
        <v>0</v>
      </c>
      <c r="H475" s="126">
        <v>85</v>
      </c>
      <c r="I475" s="126">
        <v>0</v>
      </c>
      <c r="J475" s="145">
        <v>0</v>
      </c>
      <c r="K475" s="126">
        <v>0</v>
      </c>
      <c r="L475" s="126">
        <v>0</v>
      </c>
      <c r="M475" s="126">
        <f t="shared" si="15"/>
        <v>85</v>
      </c>
      <c r="N475" s="126">
        <f t="shared" si="16"/>
        <v>0</v>
      </c>
      <c r="O475" s="191">
        <v>44270</v>
      </c>
      <c r="P475" s="147" t="s">
        <v>1167</v>
      </c>
      <c r="Q475" s="211"/>
    </row>
    <row r="476" spans="1:17" s="90" customFormat="1" ht="20.25">
      <c r="A476" s="180" t="s">
        <v>717</v>
      </c>
      <c r="B476" s="210" t="s">
        <v>1386</v>
      </c>
      <c r="C476" s="142" t="s">
        <v>1388</v>
      </c>
      <c r="D476" s="141" t="s">
        <v>1137</v>
      </c>
      <c r="E476" s="190">
        <v>42429</v>
      </c>
      <c r="F476" s="126">
        <v>85</v>
      </c>
      <c r="G476" s="145">
        <v>0</v>
      </c>
      <c r="H476" s="126">
        <v>85</v>
      </c>
      <c r="I476" s="126">
        <v>0</v>
      </c>
      <c r="J476" s="145">
        <v>0</v>
      </c>
      <c r="K476" s="126">
        <v>0</v>
      </c>
      <c r="L476" s="126">
        <v>0</v>
      </c>
      <c r="M476" s="126">
        <f t="shared" si="15"/>
        <v>85</v>
      </c>
      <c r="N476" s="126">
        <f t="shared" si="16"/>
        <v>0</v>
      </c>
      <c r="O476" s="191">
        <v>44267</v>
      </c>
      <c r="P476" s="147" t="s">
        <v>1166</v>
      </c>
      <c r="Q476" s="211"/>
    </row>
    <row r="477" spans="1:17" s="90" customFormat="1" ht="20.25">
      <c r="A477" s="180" t="s">
        <v>717</v>
      </c>
      <c r="B477" s="210" t="s">
        <v>1386</v>
      </c>
      <c r="C477" s="142" t="s">
        <v>1387</v>
      </c>
      <c r="D477" s="141" t="s">
        <v>1138</v>
      </c>
      <c r="E477" s="190">
        <v>42429</v>
      </c>
      <c r="F477" s="126">
        <v>21</v>
      </c>
      <c r="G477" s="145">
        <v>0</v>
      </c>
      <c r="H477" s="126">
        <v>21</v>
      </c>
      <c r="I477" s="126">
        <v>0</v>
      </c>
      <c r="J477" s="145">
        <v>0</v>
      </c>
      <c r="K477" s="126">
        <v>0</v>
      </c>
      <c r="L477" s="126">
        <v>0</v>
      </c>
      <c r="M477" s="126">
        <f t="shared" si="15"/>
        <v>21</v>
      </c>
      <c r="N477" s="126">
        <f t="shared" si="16"/>
        <v>0</v>
      </c>
      <c r="O477" s="191">
        <v>44270</v>
      </c>
      <c r="P477" s="147" t="s">
        <v>1166</v>
      </c>
      <c r="Q477" s="211"/>
    </row>
    <row r="478" spans="1:17" s="90" customFormat="1" ht="20.25">
      <c r="A478" s="180" t="s">
        <v>717</v>
      </c>
      <c r="B478" s="210" t="s">
        <v>1386</v>
      </c>
      <c r="C478" s="142"/>
      <c r="D478" s="141" t="s">
        <v>1095</v>
      </c>
      <c r="E478" s="190">
        <v>42429</v>
      </c>
      <c r="F478" s="126">
        <v>1500</v>
      </c>
      <c r="G478" s="145">
        <v>0</v>
      </c>
      <c r="H478" s="126">
        <v>1500</v>
      </c>
      <c r="I478" s="126">
        <v>0</v>
      </c>
      <c r="J478" s="145">
        <v>0</v>
      </c>
      <c r="K478" s="126">
        <v>0</v>
      </c>
      <c r="L478" s="126">
        <v>0</v>
      </c>
      <c r="M478" s="126">
        <f t="shared" si="15"/>
        <v>1500</v>
      </c>
      <c r="N478" s="126">
        <f t="shared" si="16"/>
        <v>0</v>
      </c>
      <c r="O478" s="191">
        <v>44270</v>
      </c>
      <c r="P478" s="147" t="s">
        <v>1166</v>
      </c>
      <c r="Q478" s="211"/>
    </row>
    <row r="479" spans="1:17" s="90" customFormat="1" ht="20.25">
      <c r="A479" s="180" t="s">
        <v>717</v>
      </c>
      <c r="B479" s="210" t="s">
        <v>1386</v>
      </c>
      <c r="C479" s="142" t="s">
        <v>1388</v>
      </c>
      <c r="D479" s="141" t="s">
        <v>1139</v>
      </c>
      <c r="E479" s="190">
        <v>42429</v>
      </c>
      <c r="F479" s="126">
        <v>1500</v>
      </c>
      <c r="G479" s="145">
        <v>0</v>
      </c>
      <c r="H479" s="126">
        <v>1500</v>
      </c>
      <c r="I479" s="126">
        <v>0</v>
      </c>
      <c r="J479" s="145">
        <v>0</v>
      </c>
      <c r="K479" s="126">
        <v>0</v>
      </c>
      <c r="L479" s="126">
        <v>0</v>
      </c>
      <c r="M479" s="126">
        <f t="shared" si="15"/>
        <v>1500</v>
      </c>
      <c r="N479" s="126">
        <f t="shared" si="16"/>
        <v>0</v>
      </c>
      <c r="O479" s="191">
        <v>44267</v>
      </c>
      <c r="P479" s="147" t="s">
        <v>1166</v>
      </c>
      <c r="Q479" s="211"/>
    </row>
    <row r="480" spans="1:17" s="90" customFormat="1" ht="20.25">
      <c r="A480" s="180" t="s">
        <v>717</v>
      </c>
      <c r="B480" s="210" t="s">
        <v>1386</v>
      </c>
      <c r="C480" s="142" t="s">
        <v>1388</v>
      </c>
      <c r="D480" s="141" t="s">
        <v>1140</v>
      </c>
      <c r="E480" s="190">
        <v>42429</v>
      </c>
      <c r="F480" s="126">
        <v>1500</v>
      </c>
      <c r="G480" s="145">
        <v>0</v>
      </c>
      <c r="H480" s="126">
        <v>1500</v>
      </c>
      <c r="I480" s="126">
        <v>0</v>
      </c>
      <c r="J480" s="145">
        <v>0</v>
      </c>
      <c r="K480" s="126">
        <v>0</v>
      </c>
      <c r="L480" s="126">
        <v>0</v>
      </c>
      <c r="M480" s="126">
        <f t="shared" si="15"/>
        <v>1500</v>
      </c>
      <c r="N480" s="126">
        <f t="shared" si="16"/>
        <v>0</v>
      </c>
      <c r="O480" s="191">
        <v>44271</v>
      </c>
      <c r="P480" s="147" t="s">
        <v>1166</v>
      </c>
      <c r="Q480" s="211"/>
    </row>
    <row r="481" spans="1:17" s="90" customFormat="1" ht="20.25">
      <c r="A481" s="180" t="s">
        <v>717</v>
      </c>
      <c r="B481" s="210" t="s">
        <v>1386</v>
      </c>
      <c r="C481" s="142" t="s">
        <v>1388</v>
      </c>
      <c r="D481" s="141" t="s">
        <v>1141</v>
      </c>
      <c r="E481" s="190">
        <v>42429</v>
      </c>
      <c r="F481" s="126">
        <v>458</v>
      </c>
      <c r="G481" s="145">
        <v>0</v>
      </c>
      <c r="H481" s="126">
        <v>458</v>
      </c>
      <c r="I481" s="126">
        <v>0</v>
      </c>
      <c r="J481" s="145">
        <v>0</v>
      </c>
      <c r="K481" s="126">
        <v>0</v>
      </c>
      <c r="L481" s="126">
        <v>0</v>
      </c>
      <c r="M481" s="126">
        <f t="shared" si="15"/>
        <v>458</v>
      </c>
      <c r="N481" s="126">
        <f t="shared" si="16"/>
        <v>0</v>
      </c>
      <c r="O481" s="191">
        <v>44270</v>
      </c>
      <c r="P481" s="147" t="s">
        <v>1166</v>
      </c>
      <c r="Q481" s="211"/>
    </row>
    <row r="482" spans="1:17" s="90" customFormat="1" ht="20.25">
      <c r="A482" s="180" t="s">
        <v>717</v>
      </c>
      <c r="B482" s="210" t="s">
        <v>1386</v>
      </c>
      <c r="C482" s="142" t="s">
        <v>1388</v>
      </c>
      <c r="D482" s="141" t="s">
        <v>1110</v>
      </c>
      <c r="E482" s="190">
        <v>42429</v>
      </c>
      <c r="F482" s="126">
        <v>482</v>
      </c>
      <c r="G482" s="145">
        <v>0</v>
      </c>
      <c r="H482" s="126">
        <v>482</v>
      </c>
      <c r="I482" s="126">
        <v>0</v>
      </c>
      <c r="J482" s="145">
        <v>0</v>
      </c>
      <c r="K482" s="126">
        <v>0</v>
      </c>
      <c r="L482" s="126">
        <v>0</v>
      </c>
      <c r="M482" s="126">
        <f t="shared" si="15"/>
        <v>482</v>
      </c>
      <c r="N482" s="126">
        <f t="shared" si="16"/>
        <v>0</v>
      </c>
      <c r="O482" s="191">
        <v>44270</v>
      </c>
      <c r="P482" s="147" t="s">
        <v>1166</v>
      </c>
      <c r="Q482" s="211"/>
    </row>
    <row r="483" spans="1:17" s="90" customFormat="1" ht="20.25">
      <c r="A483" s="180" t="s">
        <v>717</v>
      </c>
      <c r="B483" s="210" t="s">
        <v>1386</v>
      </c>
      <c r="C483" s="142" t="s">
        <v>1388</v>
      </c>
      <c r="D483" s="141" t="s">
        <v>1142</v>
      </c>
      <c r="E483" s="190">
        <v>42429</v>
      </c>
      <c r="F483" s="126">
        <v>1500</v>
      </c>
      <c r="G483" s="145">
        <v>0</v>
      </c>
      <c r="H483" s="126">
        <v>1500</v>
      </c>
      <c r="I483" s="126">
        <v>0</v>
      </c>
      <c r="J483" s="145">
        <v>0</v>
      </c>
      <c r="K483" s="126">
        <v>0</v>
      </c>
      <c r="L483" s="126">
        <v>0</v>
      </c>
      <c r="M483" s="126">
        <f t="shared" si="15"/>
        <v>1500</v>
      </c>
      <c r="N483" s="126">
        <f t="shared" si="16"/>
        <v>0</v>
      </c>
      <c r="O483" s="191">
        <v>44270</v>
      </c>
      <c r="P483" s="147" t="s">
        <v>1166</v>
      </c>
      <c r="Q483" s="211"/>
    </row>
    <row r="484" spans="1:17" s="90" customFormat="1" ht="20.25">
      <c r="A484" s="180" t="s">
        <v>717</v>
      </c>
      <c r="B484" s="210" t="s">
        <v>1386</v>
      </c>
      <c r="C484" s="142" t="s">
        <v>1388</v>
      </c>
      <c r="D484" s="141" t="s">
        <v>1143</v>
      </c>
      <c r="E484" s="190">
        <v>42429</v>
      </c>
      <c r="F484" s="126">
        <v>371</v>
      </c>
      <c r="G484" s="145">
        <v>0</v>
      </c>
      <c r="H484" s="126">
        <v>371</v>
      </c>
      <c r="I484" s="126">
        <v>0</v>
      </c>
      <c r="J484" s="145">
        <v>0</v>
      </c>
      <c r="K484" s="126">
        <v>0</v>
      </c>
      <c r="L484" s="126">
        <v>0</v>
      </c>
      <c r="M484" s="126">
        <f t="shared" si="15"/>
        <v>371</v>
      </c>
      <c r="N484" s="126">
        <f t="shared" si="16"/>
        <v>0</v>
      </c>
      <c r="O484" s="191">
        <v>44270</v>
      </c>
      <c r="P484" s="147" t="s">
        <v>1166</v>
      </c>
      <c r="Q484" s="211"/>
    </row>
    <row r="485" spans="1:17" s="90" customFormat="1" ht="20.25">
      <c r="A485" s="180" t="s">
        <v>717</v>
      </c>
      <c r="B485" s="210" t="s">
        <v>1386</v>
      </c>
      <c r="C485" s="142" t="s">
        <v>1388</v>
      </c>
      <c r="D485" s="141" t="s">
        <v>1111</v>
      </c>
      <c r="E485" s="190">
        <v>42429</v>
      </c>
      <c r="F485" s="126">
        <v>800</v>
      </c>
      <c r="G485" s="145">
        <v>0</v>
      </c>
      <c r="H485" s="126">
        <v>800</v>
      </c>
      <c r="I485" s="126">
        <v>0</v>
      </c>
      <c r="J485" s="145">
        <v>0</v>
      </c>
      <c r="K485" s="126">
        <v>0</v>
      </c>
      <c r="L485" s="126">
        <v>0</v>
      </c>
      <c r="M485" s="126">
        <f t="shared" si="15"/>
        <v>800</v>
      </c>
      <c r="N485" s="126">
        <f t="shared" si="16"/>
        <v>0</v>
      </c>
      <c r="O485" s="191">
        <v>44270</v>
      </c>
      <c r="P485" s="147" t="s">
        <v>1166</v>
      </c>
      <c r="Q485" s="211"/>
    </row>
    <row r="486" spans="1:17" s="90" customFormat="1" ht="20.25">
      <c r="A486" s="180" t="s">
        <v>717</v>
      </c>
      <c r="B486" s="210" t="s">
        <v>1386</v>
      </c>
      <c r="C486" s="142" t="s">
        <v>1388</v>
      </c>
      <c r="D486" s="141" t="s">
        <v>1144</v>
      </c>
      <c r="E486" s="190">
        <v>42429</v>
      </c>
      <c r="F486" s="126">
        <v>353</v>
      </c>
      <c r="G486" s="145">
        <v>0</v>
      </c>
      <c r="H486" s="126">
        <v>353</v>
      </c>
      <c r="I486" s="126">
        <v>0</v>
      </c>
      <c r="J486" s="145">
        <v>0</v>
      </c>
      <c r="K486" s="126">
        <v>0</v>
      </c>
      <c r="L486" s="126">
        <v>0</v>
      </c>
      <c r="M486" s="126">
        <f t="shared" si="15"/>
        <v>353</v>
      </c>
      <c r="N486" s="126">
        <f t="shared" si="16"/>
        <v>0</v>
      </c>
      <c r="O486" s="191">
        <v>44271</v>
      </c>
      <c r="P486" s="147" t="s">
        <v>1166</v>
      </c>
      <c r="Q486" s="211"/>
    </row>
    <row r="487" spans="1:17" s="90" customFormat="1" ht="20.25">
      <c r="A487" s="180" t="s">
        <v>717</v>
      </c>
      <c r="B487" s="210" t="s">
        <v>1386</v>
      </c>
      <c r="C487" s="142" t="s">
        <v>1388</v>
      </c>
      <c r="D487" s="141" t="s">
        <v>1145</v>
      </c>
      <c r="E487" s="190">
        <v>42429</v>
      </c>
      <c r="F487" s="126">
        <v>321</v>
      </c>
      <c r="G487" s="145">
        <v>0</v>
      </c>
      <c r="H487" s="126">
        <v>321</v>
      </c>
      <c r="I487" s="126">
        <v>0</v>
      </c>
      <c r="J487" s="145">
        <v>0</v>
      </c>
      <c r="K487" s="126">
        <v>0</v>
      </c>
      <c r="L487" s="126">
        <v>0</v>
      </c>
      <c r="M487" s="126">
        <f t="shared" si="15"/>
        <v>321</v>
      </c>
      <c r="N487" s="126">
        <f t="shared" si="16"/>
        <v>0</v>
      </c>
      <c r="O487" s="191">
        <v>44271</v>
      </c>
      <c r="P487" s="147" t="s">
        <v>1166</v>
      </c>
      <c r="Q487" s="211"/>
    </row>
    <row r="488" spans="1:17" s="90" customFormat="1" ht="20.25">
      <c r="A488" s="180" t="s">
        <v>717</v>
      </c>
      <c r="B488" s="210" t="s">
        <v>1386</v>
      </c>
      <c r="C488" s="142" t="s">
        <v>1388</v>
      </c>
      <c r="D488" s="141" t="s">
        <v>1146</v>
      </c>
      <c r="E488" s="190">
        <v>42429</v>
      </c>
      <c r="F488" s="126">
        <v>1500</v>
      </c>
      <c r="G488" s="145">
        <v>0</v>
      </c>
      <c r="H488" s="126">
        <v>1500</v>
      </c>
      <c r="I488" s="126">
        <v>0</v>
      </c>
      <c r="J488" s="145">
        <v>0</v>
      </c>
      <c r="K488" s="126">
        <v>0</v>
      </c>
      <c r="L488" s="126">
        <v>0</v>
      </c>
      <c r="M488" s="126">
        <f t="shared" si="15"/>
        <v>1500</v>
      </c>
      <c r="N488" s="126">
        <f t="shared" si="16"/>
        <v>0</v>
      </c>
      <c r="O488" s="191">
        <v>44276</v>
      </c>
      <c r="P488" s="147" t="s">
        <v>1166</v>
      </c>
      <c r="Q488" s="211"/>
    </row>
    <row r="489" spans="1:17" s="90" customFormat="1" ht="20.25">
      <c r="A489" s="180" t="s">
        <v>717</v>
      </c>
      <c r="B489" s="210" t="s">
        <v>1386</v>
      </c>
      <c r="C489" s="142" t="s">
        <v>1388</v>
      </c>
      <c r="D489" s="141" t="s">
        <v>1147</v>
      </c>
      <c r="E489" s="190">
        <v>42429</v>
      </c>
      <c r="F489" s="126">
        <v>1500</v>
      </c>
      <c r="G489" s="145">
        <v>0</v>
      </c>
      <c r="H489" s="126">
        <v>1500</v>
      </c>
      <c r="I489" s="126">
        <v>0</v>
      </c>
      <c r="J489" s="145">
        <v>0</v>
      </c>
      <c r="K489" s="126">
        <v>0</v>
      </c>
      <c r="L489" s="126">
        <v>0</v>
      </c>
      <c r="M489" s="126">
        <f t="shared" si="15"/>
        <v>1500</v>
      </c>
      <c r="N489" s="126">
        <f t="shared" si="16"/>
        <v>0</v>
      </c>
      <c r="O489" s="191">
        <v>44271</v>
      </c>
      <c r="P489" s="147" t="s">
        <v>1166</v>
      </c>
      <c r="Q489" s="211"/>
    </row>
    <row r="490" spans="1:17" s="90" customFormat="1" ht="20.25">
      <c r="A490" s="180" t="s">
        <v>717</v>
      </c>
      <c r="B490" s="210" t="s">
        <v>1386</v>
      </c>
      <c r="C490" s="142" t="s">
        <v>1388</v>
      </c>
      <c r="D490" s="141" t="s">
        <v>1112</v>
      </c>
      <c r="E490" s="190">
        <v>42429</v>
      </c>
      <c r="F490" s="126">
        <v>800</v>
      </c>
      <c r="G490" s="145">
        <v>0</v>
      </c>
      <c r="H490" s="126">
        <v>800</v>
      </c>
      <c r="I490" s="126">
        <v>0</v>
      </c>
      <c r="J490" s="145">
        <v>0</v>
      </c>
      <c r="K490" s="126">
        <v>0</v>
      </c>
      <c r="L490" s="126">
        <v>0</v>
      </c>
      <c r="M490" s="126">
        <f t="shared" si="15"/>
        <v>800</v>
      </c>
      <c r="N490" s="126">
        <f t="shared" si="16"/>
        <v>0</v>
      </c>
      <c r="O490" s="191">
        <v>44271</v>
      </c>
      <c r="P490" s="147" t="s">
        <v>1166</v>
      </c>
      <c r="Q490" s="211"/>
    </row>
    <row r="491" spans="1:17" s="90" customFormat="1" ht="20.25">
      <c r="A491" s="180" t="s">
        <v>717</v>
      </c>
      <c r="B491" s="210" t="s">
        <v>1386</v>
      </c>
      <c r="C491" s="142" t="s">
        <v>1388</v>
      </c>
      <c r="D491" s="141" t="s">
        <v>1109</v>
      </c>
      <c r="E491" s="190">
        <v>42429</v>
      </c>
      <c r="F491" s="126">
        <v>863</v>
      </c>
      <c r="G491" s="145">
        <v>0</v>
      </c>
      <c r="H491" s="126">
        <v>863</v>
      </c>
      <c r="I491" s="126">
        <v>0</v>
      </c>
      <c r="J491" s="145">
        <v>0</v>
      </c>
      <c r="K491" s="126">
        <v>0</v>
      </c>
      <c r="L491" s="126">
        <v>0</v>
      </c>
      <c r="M491" s="126">
        <f t="shared" si="15"/>
        <v>863</v>
      </c>
      <c r="N491" s="126">
        <f t="shared" si="16"/>
        <v>0</v>
      </c>
      <c r="O491" s="191">
        <v>44271</v>
      </c>
      <c r="P491" s="147" t="s">
        <v>1166</v>
      </c>
      <c r="Q491" s="211"/>
    </row>
    <row r="492" spans="1:17" s="90" customFormat="1" ht="20.25">
      <c r="A492" s="180" t="s">
        <v>717</v>
      </c>
      <c r="B492" s="210" t="s">
        <v>1386</v>
      </c>
      <c r="C492" s="142" t="s">
        <v>1388</v>
      </c>
      <c r="D492" s="141" t="s">
        <v>1089</v>
      </c>
      <c r="E492" s="190">
        <v>42429</v>
      </c>
      <c r="F492" s="126">
        <v>1233</v>
      </c>
      <c r="G492" s="145">
        <v>0</v>
      </c>
      <c r="H492" s="126">
        <v>1233</v>
      </c>
      <c r="I492" s="126">
        <v>0</v>
      </c>
      <c r="J492" s="145">
        <v>0</v>
      </c>
      <c r="K492" s="126">
        <v>0</v>
      </c>
      <c r="L492" s="126">
        <v>0</v>
      </c>
      <c r="M492" s="126">
        <f t="shared" si="15"/>
        <v>1233</v>
      </c>
      <c r="N492" s="126">
        <f t="shared" si="16"/>
        <v>0</v>
      </c>
      <c r="O492" s="191">
        <v>44271</v>
      </c>
      <c r="P492" s="147" t="s">
        <v>1166</v>
      </c>
      <c r="Q492" s="211"/>
    </row>
    <row r="493" spans="1:17" s="90" customFormat="1" ht="20.25">
      <c r="A493" s="180" t="s">
        <v>717</v>
      </c>
      <c r="B493" s="210" t="s">
        <v>1386</v>
      </c>
      <c r="C493" s="142" t="s">
        <v>1388</v>
      </c>
      <c r="D493" s="141" t="s">
        <v>1086</v>
      </c>
      <c r="E493" s="190">
        <v>42429</v>
      </c>
      <c r="F493" s="126">
        <v>750</v>
      </c>
      <c r="G493" s="145">
        <v>0</v>
      </c>
      <c r="H493" s="126">
        <v>750</v>
      </c>
      <c r="I493" s="126">
        <v>0</v>
      </c>
      <c r="J493" s="145">
        <v>0</v>
      </c>
      <c r="K493" s="126">
        <v>0</v>
      </c>
      <c r="L493" s="126">
        <v>0</v>
      </c>
      <c r="M493" s="126">
        <f t="shared" si="15"/>
        <v>750</v>
      </c>
      <c r="N493" s="126">
        <f t="shared" si="16"/>
        <v>0</v>
      </c>
      <c r="O493" s="191">
        <v>44272</v>
      </c>
      <c r="P493" s="147" t="s">
        <v>1166</v>
      </c>
      <c r="Q493" s="211"/>
    </row>
    <row r="494" spans="1:17" s="90" customFormat="1" ht="20.25">
      <c r="A494" s="180" t="s">
        <v>717</v>
      </c>
      <c r="B494" s="210" t="s">
        <v>1386</v>
      </c>
      <c r="C494" s="142" t="s">
        <v>1388</v>
      </c>
      <c r="D494" s="141" t="s">
        <v>1102</v>
      </c>
      <c r="E494" s="190">
        <v>42429</v>
      </c>
      <c r="F494" s="126">
        <v>1500</v>
      </c>
      <c r="G494" s="145">
        <v>0</v>
      </c>
      <c r="H494" s="126">
        <v>1500</v>
      </c>
      <c r="I494" s="126">
        <v>0</v>
      </c>
      <c r="J494" s="145">
        <v>0</v>
      </c>
      <c r="K494" s="126">
        <v>0</v>
      </c>
      <c r="L494" s="126">
        <v>0</v>
      </c>
      <c r="M494" s="126">
        <f t="shared" si="15"/>
        <v>1500</v>
      </c>
      <c r="N494" s="126">
        <f t="shared" si="16"/>
        <v>0</v>
      </c>
      <c r="O494" s="191">
        <v>44272</v>
      </c>
      <c r="P494" s="147" t="s">
        <v>1166</v>
      </c>
      <c r="Q494" s="211"/>
    </row>
    <row r="495" spans="1:17" s="90" customFormat="1" ht="20.25">
      <c r="A495" s="180" t="s">
        <v>717</v>
      </c>
      <c r="B495" s="210" t="s">
        <v>1386</v>
      </c>
      <c r="C495" s="142" t="s">
        <v>1387</v>
      </c>
      <c r="D495" s="141" t="s">
        <v>1148</v>
      </c>
      <c r="E495" s="190">
        <v>42429</v>
      </c>
      <c r="F495" s="126">
        <v>52</v>
      </c>
      <c r="G495" s="145">
        <v>0</v>
      </c>
      <c r="H495" s="126">
        <v>52</v>
      </c>
      <c r="I495" s="126">
        <v>0</v>
      </c>
      <c r="J495" s="145">
        <v>0</v>
      </c>
      <c r="K495" s="126">
        <v>0</v>
      </c>
      <c r="L495" s="126">
        <v>0</v>
      </c>
      <c r="M495" s="126">
        <f t="shared" si="15"/>
        <v>52</v>
      </c>
      <c r="N495" s="126">
        <f t="shared" si="16"/>
        <v>0</v>
      </c>
      <c r="O495" s="191">
        <v>44272</v>
      </c>
      <c r="P495" s="147" t="s">
        <v>1166</v>
      </c>
      <c r="Q495" s="211"/>
    </row>
    <row r="496" spans="1:17" s="90" customFormat="1" ht="20.25">
      <c r="A496" s="180" t="s">
        <v>717</v>
      </c>
      <c r="B496" s="210" t="s">
        <v>1386</v>
      </c>
      <c r="C496" s="142" t="s">
        <v>1389</v>
      </c>
      <c r="D496" s="141" t="s">
        <v>572</v>
      </c>
      <c r="E496" s="190">
        <v>42429</v>
      </c>
      <c r="F496" s="126">
        <v>81</v>
      </c>
      <c r="G496" s="145">
        <v>0</v>
      </c>
      <c r="H496" s="126">
        <v>81</v>
      </c>
      <c r="I496" s="126">
        <v>0</v>
      </c>
      <c r="J496" s="145">
        <v>0</v>
      </c>
      <c r="K496" s="126">
        <v>0</v>
      </c>
      <c r="L496" s="126">
        <v>0</v>
      </c>
      <c r="M496" s="126">
        <f t="shared" si="15"/>
        <v>81</v>
      </c>
      <c r="N496" s="126">
        <f t="shared" si="16"/>
        <v>0</v>
      </c>
      <c r="O496" s="191">
        <v>44272</v>
      </c>
      <c r="P496" s="147" t="s">
        <v>1167</v>
      </c>
      <c r="Q496" s="211"/>
    </row>
    <row r="497" spans="1:17" s="90" customFormat="1" ht="20.25">
      <c r="A497" s="180" t="s">
        <v>717</v>
      </c>
      <c r="B497" s="210" t="s">
        <v>1386</v>
      </c>
      <c r="C497" s="142" t="s">
        <v>1387</v>
      </c>
      <c r="D497" s="141" t="s">
        <v>280</v>
      </c>
      <c r="E497" s="190">
        <v>42429</v>
      </c>
      <c r="F497" s="126">
        <v>230</v>
      </c>
      <c r="G497" s="145">
        <v>0</v>
      </c>
      <c r="H497" s="126">
        <v>230</v>
      </c>
      <c r="I497" s="126">
        <v>0</v>
      </c>
      <c r="J497" s="145">
        <v>0</v>
      </c>
      <c r="K497" s="126">
        <v>0</v>
      </c>
      <c r="L497" s="126">
        <v>0</v>
      </c>
      <c r="M497" s="126">
        <f t="shared" si="15"/>
        <v>230</v>
      </c>
      <c r="N497" s="126">
        <f t="shared" si="16"/>
        <v>0</v>
      </c>
      <c r="O497" s="191">
        <v>44272</v>
      </c>
      <c r="P497" s="147" t="s">
        <v>1167</v>
      </c>
      <c r="Q497" s="211"/>
    </row>
    <row r="498" spans="1:17" s="90" customFormat="1" ht="20.25">
      <c r="A498" s="180" t="s">
        <v>717</v>
      </c>
      <c r="B498" s="210" t="s">
        <v>1386</v>
      </c>
      <c r="C498" s="142" t="s">
        <v>1387</v>
      </c>
      <c r="D498" s="141" t="s">
        <v>1149</v>
      </c>
      <c r="E498" s="190">
        <v>42429</v>
      </c>
      <c r="F498" s="126">
        <v>256</v>
      </c>
      <c r="G498" s="145">
        <v>0</v>
      </c>
      <c r="H498" s="126">
        <v>256</v>
      </c>
      <c r="I498" s="126">
        <v>0</v>
      </c>
      <c r="J498" s="145">
        <v>0</v>
      </c>
      <c r="K498" s="126">
        <v>0</v>
      </c>
      <c r="L498" s="126">
        <v>0</v>
      </c>
      <c r="M498" s="126">
        <f t="shared" si="15"/>
        <v>256</v>
      </c>
      <c r="N498" s="126">
        <f t="shared" si="16"/>
        <v>0</v>
      </c>
      <c r="O498" s="191">
        <v>44273</v>
      </c>
      <c r="P498" s="147" t="s">
        <v>1167</v>
      </c>
      <c r="Q498" s="211"/>
    </row>
    <row r="499" spans="1:17" s="90" customFormat="1" ht="20.25">
      <c r="A499" s="180" t="s">
        <v>717</v>
      </c>
      <c r="B499" s="210" t="s">
        <v>1386</v>
      </c>
      <c r="C499" s="142" t="s">
        <v>1388</v>
      </c>
      <c r="D499" s="141" t="s">
        <v>291</v>
      </c>
      <c r="E499" s="190">
        <v>42429</v>
      </c>
      <c r="F499" s="126">
        <v>137</v>
      </c>
      <c r="G499" s="145">
        <v>0</v>
      </c>
      <c r="H499" s="126">
        <v>137</v>
      </c>
      <c r="I499" s="126">
        <v>0</v>
      </c>
      <c r="J499" s="145">
        <v>0</v>
      </c>
      <c r="K499" s="126">
        <v>0</v>
      </c>
      <c r="L499" s="126">
        <v>0</v>
      </c>
      <c r="M499" s="126">
        <f t="shared" si="15"/>
        <v>137</v>
      </c>
      <c r="N499" s="126">
        <f t="shared" si="16"/>
        <v>0</v>
      </c>
      <c r="O499" s="191">
        <v>44273</v>
      </c>
      <c r="P499" s="147" t="s">
        <v>1167</v>
      </c>
      <c r="Q499" s="211"/>
    </row>
    <row r="500" spans="1:17" s="90" customFormat="1" ht="20.25">
      <c r="A500" s="180" t="s">
        <v>717</v>
      </c>
      <c r="B500" s="210" t="s">
        <v>1386</v>
      </c>
      <c r="C500" s="142" t="s">
        <v>1388</v>
      </c>
      <c r="D500" s="141" t="s">
        <v>1150</v>
      </c>
      <c r="E500" s="190">
        <v>42429</v>
      </c>
      <c r="F500" s="126">
        <v>500</v>
      </c>
      <c r="G500" s="145">
        <v>0</v>
      </c>
      <c r="H500" s="126">
        <v>500</v>
      </c>
      <c r="I500" s="126">
        <v>0</v>
      </c>
      <c r="J500" s="145">
        <v>0</v>
      </c>
      <c r="K500" s="126">
        <v>0</v>
      </c>
      <c r="L500" s="126">
        <v>0</v>
      </c>
      <c r="M500" s="126">
        <f t="shared" si="15"/>
        <v>500</v>
      </c>
      <c r="N500" s="126">
        <f t="shared" si="16"/>
        <v>0</v>
      </c>
      <c r="O500" s="191">
        <v>44273</v>
      </c>
      <c r="P500" s="147" t="s">
        <v>1166</v>
      </c>
      <c r="Q500" s="211"/>
    </row>
    <row r="501" spans="1:17" s="90" customFormat="1" ht="20.25">
      <c r="A501" s="180" t="s">
        <v>717</v>
      </c>
      <c r="B501" s="210" t="s">
        <v>1386</v>
      </c>
      <c r="C501" s="142" t="s">
        <v>1388</v>
      </c>
      <c r="D501" s="141" t="s">
        <v>1085</v>
      </c>
      <c r="E501" s="190">
        <v>42429</v>
      </c>
      <c r="F501" s="126">
        <v>954</v>
      </c>
      <c r="G501" s="145">
        <v>0</v>
      </c>
      <c r="H501" s="126">
        <v>954</v>
      </c>
      <c r="I501" s="126">
        <v>0</v>
      </c>
      <c r="J501" s="145">
        <v>0</v>
      </c>
      <c r="K501" s="126">
        <v>0</v>
      </c>
      <c r="L501" s="126">
        <v>0</v>
      </c>
      <c r="M501" s="126">
        <f t="shared" ref="M501:M559" si="17">H501+I501-K501-L501</f>
        <v>954</v>
      </c>
      <c r="N501" s="126">
        <f t="shared" ref="N501:N559" si="18">F501-H501-I501</f>
        <v>0</v>
      </c>
      <c r="O501" s="191">
        <v>44273</v>
      </c>
      <c r="P501" s="147" t="s">
        <v>1166</v>
      </c>
      <c r="Q501" s="211"/>
    </row>
    <row r="502" spans="1:17" s="90" customFormat="1" ht="20.25">
      <c r="A502" s="180" t="s">
        <v>717</v>
      </c>
      <c r="B502" s="210" t="s">
        <v>1386</v>
      </c>
      <c r="C502" s="142" t="s">
        <v>1388</v>
      </c>
      <c r="D502" s="141" t="s">
        <v>287</v>
      </c>
      <c r="E502" s="190">
        <v>42429</v>
      </c>
      <c r="F502" s="126">
        <v>189</v>
      </c>
      <c r="G502" s="145">
        <v>0</v>
      </c>
      <c r="H502" s="126">
        <v>189</v>
      </c>
      <c r="I502" s="126">
        <v>0</v>
      </c>
      <c r="J502" s="145">
        <v>0</v>
      </c>
      <c r="K502" s="126">
        <v>0</v>
      </c>
      <c r="L502" s="126">
        <v>0</v>
      </c>
      <c r="M502" s="126">
        <f t="shared" si="17"/>
        <v>189</v>
      </c>
      <c r="N502" s="126">
        <f t="shared" si="18"/>
        <v>0</v>
      </c>
      <c r="O502" s="191">
        <v>44277</v>
      </c>
      <c r="P502" s="147" t="s">
        <v>1167</v>
      </c>
      <c r="Q502" s="211"/>
    </row>
    <row r="503" spans="1:17" s="90" customFormat="1" ht="20.25">
      <c r="A503" s="180" t="s">
        <v>717</v>
      </c>
      <c r="B503" s="210" t="s">
        <v>1386</v>
      </c>
      <c r="C503" s="142" t="s">
        <v>1388</v>
      </c>
      <c r="D503" s="141" t="s">
        <v>1101</v>
      </c>
      <c r="E503" s="190">
        <v>42429</v>
      </c>
      <c r="F503" s="126">
        <v>1158</v>
      </c>
      <c r="G503" s="145">
        <v>0</v>
      </c>
      <c r="H503" s="126">
        <v>1158</v>
      </c>
      <c r="I503" s="126">
        <v>0</v>
      </c>
      <c r="J503" s="145">
        <v>0</v>
      </c>
      <c r="K503" s="126">
        <v>0</v>
      </c>
      <c r="L503" s="126">
        <v>0</v>
      </c>
      <c r="M503" s="126">
        <f t="shared" si="17"/>
        <v>1158</v>
      </c>
      <c r="N503" s="126">
        <f t="shared" si="18"/>
        <v>0</v>
      </c>
      <c r="O503" s="191">
        <v>44277</v>
      </c>
      <c r="P503" s="147" t="s">
        <v>1166</v>
      </c>
      <c r="Q503" s="211"/>
    </row>
    <row r="504" spans="1:17" s="90" customFormat="1" ht="20.25">
      <c r="A504" s="180" t="s">
        <v>717</v>
      </c>
      <c r="B504" s="210" t="s">
        <v>1386</v>
      </c>
      <c r="C504" s="142" t="s">
        <v>1387</v>
      </c>
      <c r="D504" s="141" t="s">
        <v>1151</v>
      </c>
      <c r="E504" s="190">
        <v>42429</v>
      </c>
      <c r="F504" s="126">
        <v>50</v>
      </c>
      <c r="G504" s="145">
        <v>0</v>
      </c>
      <c r="H504" s="126">
        <v>50</v>
      </c>
      <c r="I504" s="126">
        <v>0</v>
      </c>
      <c r="J504" s="145">
        <v>0</v>
      </c>
      <c r="K504" s="126">
        <v>0</v>
      </c>
      <c r="L504" s="126">
        <v>0</v>
      </c>
      <c r="M504" s="126">
        <f t="shared" si="17"/>
        <v>50</v>
      </c>
      <c r="N504" s="126">
        <f t="shared" si="18"/>
        <v>0</v>
      </c>
      <c r="O504" s="191">
        <v>44274</v>
      </c>
      <c r="P504" s="147" t="s">
        <v>1166</v>
      </c>
      <c r="Q504" s="211"/>
    </row>
    <row r="505" spans="1:17" s="90" customFormat="1" ht="20.25">
      <c r="A505" s="180" t="s">
        <v>717</v>
      </c>
      <c r="B505" s="210" t="s">
        <v>1386</v>
      </c>
      <c r="C505" s="142" t="s">
        <v>1388</v>
      </c>
      <c r="D505" s="141" t="s">
        <v>1087</v>
      </c>
      <c r="E505" s="190">
        <v>42429</v>
      </c>
      <c r="F505" s="126">
        <v>1160</v>
      </c>
      <c r="G505" s="145">
        <v>0</v>
      </c>
      <c r="H505" s="126">
        <v>1160</v>
      </c>
      <c r="I505" s="126">
        <v>0</v>
      </c>
      <c r="J505" s="145">
        <v>0</v>
      </c>
      <c r="K505" s="126">
        <v>0</v>
      </c>
      <c r="L505" s="126">
        <v>0</v>
      </c>
      <c r="M505" s="126">
        <f t="shared" si="17"/>
        <v>1160</v>
      </c>
      <c r="N505" s="126">
        <f t="shared" si="18"/>
        <v>0</v>
      </c>
      <c r="O505" s="191">
        <v>44277</v>
      </c>
      <c r="P505" s="147" t="s">
        <v>1166</v>
      </c>
      <c r="Q505" s="211"/>
    </row>
    <row r="506" spans="1:17" s="90" customFormat="1" ht="20.25">
      <c r="A506" s="180" t="s">
        <v>717</v>
      </c>
      <c r="B506" s="210" t="s">
        <v>1386</v>
      </c>
      <c r="C506" s="142" t="s">
        <v>1388</v>
      </c>
      <c r="D506" s="141" t="s">
        <v>1152</v>
      </c>
      <c r="E506" s="190">
        <v>42429</v>
      </c>
      <c r="F506" s="126">
        <v>668</v>
      </c>
      <c r="G506" s="145">
        <v>0</v>
      </c>
      <c r="H506" s="126">
        <v>668</v>
      </c>
      <c r="I506" s="126">
        <v>0</v>
      </c>
      <c r="J506" s="145">
        <v>0</v>
      </c>
      <c r="K506" s="126">
        <v>0</v>
      </c>
      <c r="L506" s="126">
        <v>0</v>
      </c>
      <c r="M506" s="126">
        <f t="shared" si="17"/>
        <v>668</v>
      </c>
      <c r="N506" s="126">
        <f t="shared" si="18"/>
        <v>0</v>
      </c>
      <c r="O506" s="191">
        <v>44277</v>
      </c>
      <c r="P506" s="147" t="s">
        <v>1166</v>
      </c>
      <c r="Q506" s="211"/>
    </row>
    <row r="507" spans="1:17" s="90" customFormat="1" ht="20.25">
      <c r="A507" s="180" t="s">
        <v>717</v>
      </c>
      <c r="B507" s="210" t="s">
        <v>1386</v>
      </c>
      <c r="C507" s="142" t="s">
        <v>1388</v>
      </c>
      <c r="D507" s="141" t="s">
        <v>1153</v>
      </c>
      <c r="E507" s="190">
        <v>42429</v>
      </c>
      <c r="F507" s="126">
        <v>540</v>
      </c>
      <c r="G507" s="145">
        <v>0</v>
      </c>
      <c r="H507" s="126">
        <v>540</v>
      </c>
      <c r="I507" s="126">
        <v>0</v>
      </c>
      <c r="J507" s="145">
        <v>0</v>
      </c>
      <c r="K507" s="126">
        <v>0</v>
      </c>
      <c r="L507" s="126">
        <v>0</v>
      </c>
      <c r="M507" s="126">
        <f t="shared" si="17"/>
        <v>540</v>
      </c>
      <c r="N507" s="126">
        <f t="shared" si="18"/>
        <v>0</v>
      </c>
      <c r="O507" s="191">
        <v>44278</v>
      </c>
      <c r="P507" s="147" t="s">
        <v>1166</v>
      </c>
      <c r="Q507" s="211"/>
    </row>
    <row r="508" spans="1:17" s="90" customFormat="1" ht="20.25">
      <c r="A508" s="180" t="s">
        <v>717</v>
      </c>
      <c r="B508" s="210" t="s">
        <v>1386</v>
      </c>
      <c r="C508" s="142" t="s">
        <v>1388</v>
      </c>
      <c r="D508" s="141" t="s">
        <v>1154</v>
      </c>
      <c r="E508" s="190">
        <v>42429</v>
      </c>
      <c r="F508" s="126">
        <v>800</v>
      </c>
      <c r="G508" s="145">
        <v>0</v>
      </c>
      <c r="H508" s="126">
        <v>800</v>
      </c>
      <c r="I508" s="126">
        <v>0</v>
      </c>
      <c r="J508" s="145">
        <v>0</v>
      </c>
      <c r="K508" s="126">
        <v>0</v>
      </c>
      <c r="L508" s="126">
        <v>0</v>
      </c>
      <c r="M508" s="126">
        <f t="shared" si="17"/>
        <v>800</v>
      </c>
      <c r="N508" s="126">
        <f t="shared" si="18"/>
        <v>0</v>
      </c>
      <c r="O508" s="191">
        <v>44277</v>
      </c>
      <c r="P508" s="147" t="s">
        <v>1166</v>
      </c>
      <c r="Q508" s="211"/>
    </row>
    <row r="509" spans="1:17" s="90" customFormat="1" ht="20.25">
      <c r="A509" s="180" t="s">
        <v>717</v>
      </c>
      <c r="B509" s="210" t="s">
        <v>1386</v>
      </c>
      <c r="C509" s="142" t="s">
        <v>1387</v>
      </c>
      <c r="D509" s="141" t="s">
        <v>285</v>
      </c>
      <c r="E509" s="190">
        <v>42429</v>
      </c>
      <c r="F509" s="126">
        <v>74</v>
      </c>
      <c r="G509" s="145">
        <v>0</v>
      </c>
      <c r="H509" s="126">
        <v>74</v>
      </c>
      <c r="I509" s="126">
        <v>0</v>
      </c>
      <c r="J509" s="145">
        <v>0</v>
      </c>
      <c r="K509" s="126">
        <v>0</v>
      </c>
      <c r="L509" s="126">
        <v>0</v>
      </c>
      <c r="M509" s="126">
        <f t="shared" si="17"/>
        <v>74</v>
      </c>
      <c r="N509" s="126">
        <f t="shared" si="18"/>
        <v>0</v>
      </c>
      <c r="O509" s="191">
        <v>44277</v>
      </c>
      <c r="P509" s="147" t="s">
        <v>1167</v>
      </c>
      <c r="Q509" s="211"/>
    </row>
    <row r="510" spans="1:17" s="90" customFormat="1" ht="20.25">
      <c r="A510" s="180" t="s">
        <v>717</v>
      </c>
      <c r="B510" s="210" t="s">
        <v>1386</v>
      </c>
      <c r="C510" s="142" t="s">
        <v>1388</v>
      </c>
      <c r="D510" s="141" t="s">
        <v>1155</v>
      </c>
      <c r="E510" s="190">
        <v>42429</v>
      </c>
      <c r="F510" s="126">
        <v>521</v>
      </c>
      <c r="G510" s="145">
        <v>0</v>
      </c>
      <c r="H510" s="126">
        <v>521</v>
      </c>
      <c r="I510" s="126">
        <v>0</v>
      </c>
      <c r="J510" s="145">
        <v>0</v>
      </c>
      <c r="K510" s="126">
        <v>0</v>
      </c>
      <c r="L510" s="126">
        <v>0</v>
      </c>
      <c r="M510" s="126">
        <f t="shared" si="17"/>
        <v>521</v>
      </c>
      <c r="N510" s="126">
        <f t="shared" si="18"/>
        <v>0</v>
      </c>
      <c r="O510" s="191">
        <v>44278</v>
      </c>
      <c r="P510" s="147" t="s">
        <v>1166</v>
      </c>
      <c r="Q510" s="211"/>
    </row>
    <row r="511" spans="1:17" s="90" customFormat="1" ht="20.25">
      <c r="A511" s="180" t="s">
        <v>717</v>
      </c>
      <c r="B511" s="210" t="s">
        <v>1386</v>
      </c>
      <c r="C511" s="142" t="s">
        <v>1388</v>
      </c>
      <c r="D511" s="141" t="s">
        <v>1156</v>
      </c>
      <c r="E511" s="190">
        <v>42429</v>
      </c>
      <c r="F511" s="126">
        <v>624</v>
      </c>
      <c r="G511" s="145">
        <v>0</v>
      </c>
      <c r="H511" s="126">
        <v>624</v>
      </c>
      <c r="I511" s="126">
        <v>0</v>
      </c>
      <c r="J511" s="145">
        <v>0</v>
      </c>
      <c r="K511" s="126">
        <v>0</v>
      </c>
      <c r="L511" s="126">
        <v>0</v>
      </c>
      <c r="M511" s="126">
        <f t="shared" si="17"/>
        <v>624</v>
      </c>
      <c r="N511" s="126">
        <f t="shared" si="18"/>
        <v>0</v>
      </c>
      <c r="O511" s="191">
        <v>44279</v>
      </c>
      <c r="P511" s="147" t="s">
        <v>1167</v>
      </c>
      <c r="Q511" s="211"/>
    </row>
    <row r="512" spans="1:17" s="90" customFormat="1" ht="20.25">
      <c r="A512" s="180" t="s">
        <v>717</v>
      </c>
      <c r="B512" s="210" t="s">
        <v>1386</v>
      </c>
      <c r="C512" s="142" t="s">
        <v>1388</v>
      </c>
      <c r="D512" s="141" t="s">
        <v>1157</v>
      </c>
      <c r="E512" s="190">
        <v>42429</v>
      </c>
      <c r="F512" s="126">
        <v>207</v>
      </c>
      <c r="G512" s="145">
        <v>0</v>
      </c>
      <c r="H512" s="126">
        <v>207</v>
      </c>
      <c r="I512" s="126">
        <v>0</v>
      </c>
      <c r="J512" s="145">
        <v>0</v>
      </c>
      <c r="K512" s="126">
        <v>0</v>
      </c>
      <c r="L512" s="126">
        <v>0</v>
      </c>
      <c r="M512" s="126">
        <f t="shared" si="17"/>
        <v>207</v>
      </c>
      <c r="N512" s="126">
        <f t="shared" si="18"/>
        <v>0</v>
      </c>
      <c r="O512" s="191">
        <v>44278</v>
      </c>
      <c r="P512" s="147" t="s">
        <v>1166</v>
      </c>
      <c r="Q512" s="211"/>
    </row>
    <row r="513" spans="1:17" s="90" customFormat="1" ht="20.25">
      <c r="A513" s="180" t="s">
        <v>717</v>
      </c>
      <c r="B513" s="210" t="s">
        <v>1386</v>
      </c>
      <c r="C513" s="142" t="s">
        <v>1388</v>
      </c>
      <c r="D513" s="141" t="s">
        <v>1158</v>
      </c>
      <c r="E513" s="190">
        <v>42429</v>
      </c>
      <c r="F513" s="126">
        <v>445</v>
      </c>
      <c r="G513" s="145">
        <v>0</v>
      </c>
      <c r="H513" s="126">
        <v>445</v>
      </c>
      <c r="I513" s="126">
        <v>0</v>
      </c>
      <c r="J513" s="145">
        <v>0</v>
      </c>
      <c r="K513" s="126">
        <v>0</v>
      </c>
      <c r="L513" s="126">
        <v>0</v>
      </c>
      <c r="M513" s="126">
        <f t="shared" si="17"/>
        <v>445</v>
      </c>
      <c r="N513" s="126">
        <f t="shared" si="18"/>
        <v>0</v>
      </c>
      <c r="O513" s="191">
        <v>44284</v>
      </c>
      <c r="P513" s="147" t="s">
        <v>1166</v>
      </c>
      <c r="Q513" s="211"/>
    </row>
    <row r="514" spans="1:17" s="90" customFormat="1" ht="20.25">
      <c r="A514" s="180" t="s">
        <v>717</v>
      </c>
      <c r="B514" s="210" t="s">
        <v>1386</v>
      </c>
      <c r="C514" s="142" t="s">
        <v>1388</v>
      </c>
      <c r="D514" s="141" t="s">
        <v>290</v>
      </c>
      <c r="E514" s="190">
        <v>42429</v>
      </c>
      <c r="F514" s="126">
        <v>36</v>
      </c>
      <c r="G514" s="145">
        <v>0</v>
      </c>
      <c r="H514" s="126">
        <v>36</v>
      </c>
      <c r="I514" s="126">
        <v>0</v>
      </c>
      <c r="J514" s="145">
        <v>0</v>
      </c>
      <c r="K514" s="126">
        <v>0</v>
      </c>
      <c r="L514" s="126">
        <v>0</v>
      </c>
      <c r="M514" s="126">
        <f t="shared" si="17"/>
        <v>36</v>
      </c>
      <c r="N514" s="126">
        <f t="shared" si="18"/>
        <v>0</v>
      </c>
      <c r="O514" s="191">
        <v>44280</v>
      </c>
      <c r="P514" s="147" t="s">
        <v>1167</v>
      </c>
      <c r="Q514" s="211"/>
    </row>
    <row r="515" spans="1:17" s="90" customFormat="1" ht="20.25">
      <c r="A515" s="180" t="s">
        <v>717</v>
      </c>
      <c r="B515" s="210" t="s">
        <v>1386</v>
      </c>
      <c r="C515" s="142" t="s">
        <v>1388</v>
      </c>
      <c r="D515" s="141" t="s">
        <v>1159</v>
      </c>
      <c r="E515" s="190">
        <v>42429</v>
      </c>
      <c r="F515" s="126">
        <v>75</v>
      </c>
      <c r="G515" s="145">
        <v>0</v>
      </c>
      <c r="H515" s="126">
        <v>75</v>
      </c>
      <c r="I515" s="126">
        <v>0</v>
      </c>
      <c r="J515" s="145">
        <v>0</v>
      </c>
      <c r="K515" s="126">
        <v>0</v>
      </c>
      <c r="L515" s="126">
        <v>0</v>
      </c>
      <c r="M515" s="126">
        <f t="shared" si="17"/>
        <v>75</v>
      </c>
      <c r="N515" s="126">
        <f t="shared" si="18"/>
        <v>0</v>
      </c>
      <c r="O515" s="191">
        <v>44280</v>
      </c>
      <c r="P515" s="147" t="s">
        <v>1166</v>
      </c>
      <c r="Q515" s="211"/>
    </row>
    <row r="516" spans="1:17" s="90" customFormat="1" ht="20.25">
      <c r="A516" s="180" t="s">
        <v>717</v>
      </c>
      <c r="B516" s="210" t="s">
        <v>1386</v>
      </c>
      <c r="C516" s="142" t="s">
        <v>1388</v>
      </c>
      <c r="D516" s="141" t="s">
        <v>1160</v>
      </c>
      <c r="E516" s="190">
        <v>42429</v>
      </c>
      <c r="F516" s="126">
        <v>60</v>
      </c>
      <c r="G516" s="145">
        <v>0</v>
      </c>
      <c r="H516" s="126">
        <v>60</v>
      </c>
      <c r="I516" s="126">
        <v>0</v>
      </c>
      <c r="J516" s="145">
        <v>0</v>
      </c>
      <c r="K516" s="126">
        <v>0</v>
      </c>
      <c r="L516" s="126">
        <v>0</v>
      </c>
      <c r="M516" s="126">
        <f t="shared" si="17"/>
        <v>60</v>
      </c>
      <c r="N516" s="126">
        <f t="shared" si="18"/>
        <v>0</v>
      </c>
      <c r="O516" s="191">
        <v>44281</v>
      </c>
      <c r="P516" s="147" t="s">
        <v>1168</v>
      </c>
      <c r="Q516" s="211"/>
    </row>
    <row r="517" spans="1:17" s="90" customFormat="1" ht="20.25">
      <c r="A517" s="180" t="s">
        <v>717</v>
      </c>
      <c r="B517" s="210" t="s">
        <v>1386</v>
      </c>
      <c r="C517" s="142" t="s">
        <v>1388</v>
      </c>
      <c r="D517" s="141" t="s">
        <v>1161</v>
      </c>
      <c r="E517" s="190">
        <v>42429</v>
      </c>
      <c r="F517" s="126">
        <v>590</v>
      </c>
      <c r="G517" s="145">
        <v>0</v>
      </c>
      <c r="H517" s="126">
        <v>590</v>
      </c>
      <c r="I517" s="126">
        <v>0</v>
      </c>
      <c r="J517" s="145">
        <v>0</v>
      </c>
      <c r="K517" s="126">
        <v>0</v>
      </c>
      <c r="L517" s="126">
        <v>0</v>
      </c>
      <c r="M517" s="126">
        <f t="shared" si="17"/>
        <v>590</v>
      </c>
      <c r="N517" s="126">
        <f t="shared" si="18"/>
        <v>0</v>
      </c>
      <c r="O517" s="191">
        <v>44285</v>
      </c>
      <c r="P517" s="147" t="s">
        <v>1166</v>
      </c>
      <c r="Q517" s="211"/>
    </row>
    <row r="518" spans="1:17" s="90" customFormat="1" ht="20.25">
      <c r="A518" s="180" t="s">
        <v>717</v>
      </c>
      <c r="B518" s="210" t="s">
        <v>1386</v>
      </c>
      <c r="C518" s="142" t="s">
        <v>1388</v>
      </c>
      <c r="D518" s="141" t="s">
        <v>1162</v>
      </c>
      <c r="E518" s="190">
        <v>42429</v>
      </c>
      <c r="F518" s="126">
        <v>855</v>
      </c>
      <c r="G518" s="145">
        <v>0</v>
      </c>
      <c r="H518" s="126">
        <v>855</v>
      </c>
      <c r="I518" s="126">
        <v>0</v>
      </c>
      <c r="J518" s="145">
        <v>0</v>
      </c>
      <c r="K518" s="126">
        <v>0</v>
      </c>
      <c r="L518" s="126">
        <v>0</v>
      </c>
      <c r="M518" s="126">
        <f t="shared" si="17"/>
        <v>855</v>
      </c>
      <c r="N518" s="126">
        <f t="shared" si="18"/>
        <v>0</v>
      </c>
      <c r="O518" s="191">
        <v>44284</v>
      </c>
      <c r="P518" s="147" t="s">
        <v>1166</v>
      </c>
      <c r="Q518" s="211"/>
    </row>
    <row r="519" spans="1:17" s="90" customFormat="1" ht="20.25">
      <c r="A519" s="180" t="s">
        <v>717</v>
      </c>
      <c r="B519" s="210" t="s">
        <v>1386</v>
      </c>
      <c r="C519" s="142" t="s">
        <v>1388</v>
      </c>
      <c r="D519" s="141" t="s">
        <v>1163</v>
      </c>
      <c r="E519" s="190">
        <v>42429</v>
      </c>
      <c r="F519" s="126">
        <v>100</v>
      </c>
      <c r="G519" s="145">
        <v>0</v>
      </c>
      <c r="H519" s="126">
        <v>100</v>
      </c>
      <c r="I519" s="126">
        <v>0</v>
      </c>
      <c r="J519" s="145">
        <v>0</v>
      </c>
      <c r="K519" s="126">
        <v>0</v>
      </c>
      <c r="L519" s="126">
        <v>0</v>
      </c>
      <c r="M519" s="126">
        <f t="shared" si="17"/>
        <v>100</v>
      </c>
      <c r="N519" s="126">
        <f t="shared" si="18"/>
        <v>0</v>
      </c>
      <c r="O519" s="191">
        <v>44284</v>
      </c>
      <c r="P519" s="147" t="s">
        <v>1166</v>
      </c>
      <c r="Q519" s="211"/>
    </row>
    <row r="520" spans="1:17" s="90" customFormat="1" ht="20.25">
      <c r="A520" s="180" t="s">
        <v>717</v>
      </c>
      <c r="B520" s="210" t="s">
        <v>1386</v>
      </c>
      <c r="C520" s="142" t="s">
        <v>1388</v>
      </c>
      <c r="D520" s="141" t="s">
        <v>1164</v>
      </c>
      <c r="E520" s="190">
        <v>42429</v>
      </c>
      <c r="F520" s="126">
        <v>1000</v>
      </c>
      <c r="G520" s="145">
        <v>0</v>
      </c>
      <c r="H520" s="126">
        <v>1000</v>
      </c>
      <c r="I520" s="126">
        <v>0</v>
      </c>
      <c r="J520" s="145">
        <v>0</v>
      </c>
      <c r="K520" s="126">
        <v>0</v>
      </c>
      <c r="L520" s="126">
        <v>0</v>
      </c>
      <c r="M520" s="126">
        <f t="shared" si="17"/>
        <v>1000</v>
      </c>
      <c r="N520" s="126">
        <f t="shared" si="18"/>
        <v>0</v>
      </c>
      <c r="O520" s="191">
        <v>44284</v>
      </c>
      <c r="P520" s="147" t="s">
        <v>1166</v>
      </c>
      <c r="Q520" s="211"/>
    </row>
    <row r="521" spans="1:17" s="90" customFormat="1" ht="20.25">
      <c r="A521" s="180" t="s">
        <v>717</v>
      </c>
      <c r="B521" s="210" t="s">
        <v>1386</v>
      </c>
      <c r="C521" s="142" t="s">
        <v>1388</v>
      </c>
      <c r="D521" s="141" t="s">
        <v>1105</v>
      </c>
      <c r="E521" s="190">
        <v>42429</v>
      </c>
      <c r="F521" s="126">
        <v>331</v>
      </c>
      <c r="G521" s="145">
        <v>0</v>
      </c>
      <c r="H521" s="126">
        <v>331</v>
      </c>
      <c r="I521" s="126">
        <v>0</v>
      </c>
      <c r="J521" s="145">
        <v>0</v>
      </c>
      <c r="K521" s="126">
        <v>0</v>
      </c>
      <c r="L521" s="126">
        <v>0</v>
      </c>
      <c r="M521" s="126">
        <f t="shared" si="17"/>
        <v>331</v>
      </c>
      <c r="N521" s="126">
        <f t="shared" si="18"/>
        <v>0</v>
      </c>
      <c r="O521" s="191">
        <v>44284</v>
      </c>
      <c r="P521" s="147" t="s">
        <v>1166</v>
      </c>
      <c r="Q521" s="211"/>
    </row>
    <row r="522" spans="1:17" s="90" customFormat="1" ht="20.25">
      <c r="A522" s="180" t="s">
        <v>717</v>
      </c>
      <c r="B522" s="210" t="s">
        <v>1386</v>
      </c>
      <c r="C522" s="142" t="s">
        <v>1387</v>
      </c>
      <c r="D522" s="141" t="s">
        <v>574</v>
      </c>
      <c r="E522" s="190">
        <v>42429</v>
      </c>
      <c r="F522" s="126">
        <v>100</v>
      </c>
      <c r="G522" s="145">
        <v>0</v>
      </c>
      <c r="H522" s="126">
        <v>100</v>
      </c>
      <c r="I522" s="126">
        <v>0</v>
      </c>
      <c r="J522" s="145">
        <v>0</v>
      </c>
      <c r="K522" s="126">
        <v>0</v>
      </c>
      <c r="L522" s="126">
        <v>0</v>
      </c>
      <c r="M522" s="126">
        <f t="shared" si="17"/>
        <v>100</v>
      </c>
      <c r="N522" s="126">
        <f t="shared" si="18"/>
        <v>0</v>
      </c>
      <c r="O522" s="191">
        <v>44286</v>
      </c>
      <c r="P522" s="147" t="s">
        <v>1167</v>
      </c>
      <c r="Q522" s="211"/>
    </row>
    <row r="523" spans="1:17" s="90" customFormat="1" ht="20.25">
      <c r="A523" s="180" t="s">
        <v>717</v>
      </c>
      <c r="B523" s="210" t="s">
        <v>1386</v>
      </c>
      <c r="C523" s="142" t="s">
        <v>1388</v>
      </c>
      <c r="D523" s="141" t="s">
        <v>296</v>
      </c>
      <c r="E523" s="190">
        <v>42429</v>
      </c>
      <c r="F523" s="126">
        <v>65</v>
      </c>
      <c r="G523" s="145">
        <v>0</v>
      </c>
      <c r="H523" s="126">
        <v>65</v>
      </c>
      <c r="I523" s="126">
        <v>0</v>
      </c>
      <c r="J523" s="145">
        <v>0</v>
      </c>
      <c r="K523" s="126">
        <v>0</v>
      </c>
      <c r="L523" s="126">
        <v>0</v>
      </c>
      <c r="M523" s="126">
        <f t="shared" si="17"/>
        <v>65</v>
      </c>
      <c r="N523" s="126">
        <f t="shared" si="18"/>
        <v>0</v>
      </c>
      <c r="O523" s="191">
        <v>44286</v>
      </c>
      <c r="P523" s="147" t="s">
        <v>1167</v>
      </c>
      <c r="Q523" s="211"/>
    </row>
    <row r="524" spans="1:17" s="90" customFormat="1" ht="20.25">
      <c r="A524" s="180" t="s">
        <v>717</v>
      </c>
      <c r="B524" s="210" t="s">
        <v>1386</v>
      </c>
      <c r="C524" s="142" t="s">
        <v>1388</v>
      </c>
      <c r="D524" s="141" t="s">
        <v>1165</v>
      </c>
      <c r="E524" s="190">
        <v>42429</v>
      </c>
      <c r="F524" s="126">
        <v>1500</v>
      </c>
      <c r="G524" s="145">
        <v>0</v>
      </c>
      <c r="H524" s="126">
        <v>1500</v>
      </c>
      <c r="I524" s="126">
        <v>0</v>
      </c>
      <c r="J524" s="145">
        <v>0</v>
      </c>
      <c r="K524" s="126">
        <v>0</v>
      </c>
      <c r="L524" s="126">
        <v>0</v>
      </c>
      <c r="M524" s="126">
        <f t="shared" si="17"/>
        <v>1500</v>
      </c>
      <c r="N524" s="126">
        <f t="shared" si="18"/>
        <v>0</v>
      </c>
      <c r="O524" s="191">
        <v>44286</v>
      </c>
      <c r="P524" s="147" t="s">
        <v>1166</v>
      </c>
      <c r="Q524" s="211"/>
    </row>
    <row r="525" spans="1:17" s="90" customFormat="1" ht="20.25">
      <c r="A525" s="180" t="s">
        <v>717</v>
      </c>
      <c r="B525" s="210" t="s">
        <v>1386</v>
      </c>
      <c r="C525" s="142" t="s">
        <v>1388</v>
      </c>
      <c r="D525" s="141" t="s">
        <v>1175</v>
      </c>
      <c r="E525" s="190">
        <v>42429</v>
      </c>
      <c r="F525" s="126">
        <v>739</v>
      </c>
      <c r="G525" s="145">
        <v>0</v>
      </c>
      <c r="H525" s="126">
        <v>739</v>
      </c>
      <c r="I525" s="126">
        <v>0</v>
      </c>
      <c r="J525" s="145">
        <v>0</v>
      </c>
      <c r="K525" s="126">
        <v>0</v>
      </c>
      <c r="L525" s="126">
        <v>0</v>
      </c>
      <c r="M525" s="126">
        <f t="shared" si="17"/>
        <v>739</v>
      </c>
      <c r="N525" s="126">
        <f t="shared" si="18"/>
        <v>0</v>
      </c>
      <c r="O525" s="191">
        <v>44287</v>
      </c>
      <c r="P525" s="212" t="s">
        <v>1166</v>
      </c>
      <c r="Q525" s="213"/>
    </row>
    <row r="526" spans="1:17" s="90" customFormat="1" ht="20.25">
      <c r="A526" s="180" t="s">
        <v>717</v>
      </c>
      <c r="B526" s="210" t="s">
        <v>1386</v>
      </c>
      <c r="C526" s="142" t="s">
        <v>1387</v>
      </c>
      <c r="D526" s="141" t="s">
        <v>1176</v>
      </c>
      <c r="E526" s="190">
        <v>42429</v>
      </c>
      <c r="F526" s="126">
        <v>25</v>
      </c>
      <c r="G526" s="145">
        <v>0</v>
      </c>
      <c r="H526" s="126">
        <v>25</v>
      </c>
      <c r="I526" s="126">
        <v>0</v>
      </c>
      <c r="J526" s="145">
        <v>0</v>
      </c>
      <c r="K526" s="126">
        <v>0</v>
      </c>
      <c r="L526" s="126">
        <v>0</v>
      </c>
      <c r="M526" s="126">
        <f t="shared" si="17"/>
        <v>25</v>
      </c>
      <c r="N526" s="126">
        <f t="shared" si="18"/>
        <v>0</v>
      </c>
      <c r="O526" s="191">
        <v>44287</v>
      </c>
      <c r="P526" s="212" t="s">
        <v>1166</v>
      </c>
      <c r="Q526" s="213"/>
    </row>
    <row r="527" spans="1:17" s="90" customFormat="1" ht="20.25">
      <c r="A527" s="180" t="s">
        <v>717</v>
      </c>
      <c r="B527" s="210" t="s">
        <v>1386</v>
      </c>
      <c r="C527" s="142" t="s">
        <v>1387</v>
      </c>
      <c r="D527" s="141" t="s">
        <v>1177</v>
      </c>
      <c r="E527" s="190">
        <v>42429</v>
      </c>
      <c r="F527" s="126">
        <v>13</v>
      </c>
      <c r="G527" s="145">
        <v>0</v>
      </c>
      <c r="H527" s="126">
        <v>13</v>
      </c>
      <c r="I527" s="126">
        <v>0</v>
      </c>
      <c r="J527" s="145">
        <v>0</v>
      </c>
      <c r="K527" s="126">
        <v>0</v>
      </c>
      <c r="L527" s="126">
        <v>0</v>
      </c>
      <c r="M527" s="126">
        <f t="shared" si="17"/>
        <v>13</v>
      </c>
      <c r="N527" s="126">
        <f t="shared" si="18"/>
        <v>0</v>
      </c>
      <c r="O527" s="191">
        <v>44291</v>
      </c>
      <c r="P527" s="212" t="s">
        <v>1166</v>
      </c>
      <c r="Q527" s="213"/>
    </row>
    <row r="528" spans="1:17" s="90" customFormat="1" ht="20.25">
      <c r="A528" s="180" t="s">
        <v>717</v>
      </c>
      <c r="B528" s="210" t="s">
        <v>1386</v>
      </c>
      <c r="C528" s="142" t="s">
        <v>1388</v>
      </c>
      <c r="D528" s="141" t="s">
        <v>1178</v>
      </c>
      <c r="E528" s="190">
        <v>42429</v>
      </c>
      <c r="F528" s="126">
        <v>1500</v>
      </c>
      <c r="G528" s="145">
        <v>0</v>
      </c>
      <c r="H528" s="126">
        <v>1500</v>
      </c>
      <c r="I528" s="126">
        <v>0</v>
      </c>
      <c r="J528" s="145">
        <v>0</v>
      </c>
      <c r="K528" s="126">
        <v>0</v>
      </c>
      <c r="L528" s="126">
        <v>0</v>
      </c>
      <c r="M528" s="126">
        <f t="shared" si="17"/>
        <v>1500</v>
      </c>
      <c r="N528" s="126">
        <f t="shared" si="18"/>
        <v>0</v>
      </c>
      <c r="O528" s="191">
        <v>44298</v>
      </c>
      <c r="P528" s="212" t="s">
        <v>1187</v>
      </c>
      <c r="Q528" s="213"/>
    </row>
    <row r="529" spans="1:17" s="90" customFormat="1" ht="20.25">
      <c r="A529" s="180" t="s">
        <v>717</v>
      </c>
      <c r="B529" s="210" t="s">
        <v>1386</v>
      </c>
      <c r="C529" s="142" t="s">
        <v>1387</v>
      </c>
      <c r="D529" s="141" t="s">
        <v>1169</v>
      </c>
      <c r="E529" s="190">
        <v>42429</v>
      </c>
      <c r="F529" s="126">
        <v>837</v>
      </c>
      <c r="G529" s="145">
        <v>0</v>
      </c>
      <c r="H529" s="126">
        <v>837</v>
      </c>
      <c r="I529" s="126">
        <v>0</v>
      </c>
      <c r="J529" s="145">
        <v>0</v>
      </c>
      <c r="K529" s="126">
        <v>0</v>
      </c>
      <c r="L529" s="126">
        <v>0</v>
      </c>
      <c r="M529" s="126">
        <f t="shared" si="17"/>
        <v>837</v>
      </c>
      <c r="N529" s="126">
        <f t="shared" si="18"/>
        <v>0</v>
      </c>
      <c r="O529" s="191">
        <v>44294</v>
      </c>
      <c r="P529" s="212" t="s">
        <v>1166</v>
      </c>
      <c r="Q529" s="213"/>
    </row>
    <row r="530" spans="1:17" s="90" customFormat="1" ht="20.25">
      <c r="A530" s="180" t="s">
        <v>717</v>
      </c>
      <c r="B530" s="210" t="s">
        <v>1386</v>
      </c>
      <c r="C530" s="142" t="s">
        <v>1388</v>
      </c>
      <c r="D530" s="141" t="s">
        <v>1179</v>
      </c>
      <c r="E530" s="190">
        <v>42429</v>
      </c>
      <c r="F530" s="126">
        <v>128</v>
      </c>
      <c r="G530" s="145">
        <v>0</v>
      </c>
      <c r="H530" s="126">
        <v>128</v>
      </c>
      <c r="I530" s="126">
        <v>0</v>
      </c>
      <c r="J530" s="145">
        <v>0</v>
      </c>
      <c r="K530" s="126">
        <v>0</v>
      </c>
      <c r="L530" s="126">
        <v>0</v>
      </c>
      <c r="M530" s="126">
        <f t="shared" si="17"/>
        <v>128</v>
      </c>
      <c r="N530" s="126">
        <f t="shared" si="18"/>
        <v>0</v>
      </c>
      <c r="O530" s="191">
        <v>44290</v>
      </c>
      <c r="P530" s="212" t="s">
        <v>1166</v>
      </c>
      <c r="Q530" s="213"/>
    </row>
    <row r="531" spans="1:17" s="90" customFormat="1" ht="20.25">
      <c r="A531" s="180" t="s">
        <v>717</v>
      </c>
      <c r="B531" s="210" t="s">
        <v>1386</v>
      </c>
      <c r="C531" s="142" t="s">
        <v>1388</v>
      </c>
      <c r="D531" s="141" t="s">
        <v>1180</v>
      </c>
      <c r="E531" s="190">
        <v>42429</v>
      </c>
      <c r="F531" s="126">
        <v>778</v>
      </c>
      <c r="G531" s="145">
        <v>0</v>
      </c>
      <c r="H531" s="126">
        <v>778</v>
      </c>
      <c r="I531" s="126">
        <v>0</v>
      </c>
      <c r="J531" s="145">
        <v>0</v>
      </c>
      <c r="K531" s="126">
        <v>0</v>
      </c>
      <c r="L531" s="126">
        <v>0</v>
      </c>
      <c r="M531" s="126">
        <f t="shared" si="17"/>
        <v>778</v>
      </c>
      <c r="N531" s="126">
        <f t="shared" si="18"/>
        <v>0</v>
      </c>
      <c r="O531" s="191">
        <v>44287</v>
      </c>
      <c r="P531" s="212" t="s">
        <v>1166</v>
      </c>
      <c r="Q531" s="213"/>
    </row>
    <row r="532" spans="1:17" s="90" customFormat="1" ht="20.25">
      <c r="A532" s="180" t="s">
        <v>717</v>
      </c>
      <c r="B532" s="210" t="s">
        <v>1386</v>
      </c>
      <c r="C532" s="142" t="s">
        <v>1388</v>
      </c>
      <c r="D532" s="141" t="s">
        <v>1181</v>
      </c>
      <c r="E532" s="190">
        <v>42429</v>
      </c>
      <c r="F532" s="126">
        <v>300</v>
      </c>
      <c r="G532" s="145">
        <v>0</v>
      </c>
      <c r="H532" s="126">
        <v>300</v>
      </c>
      <c r="I532" s="126">
        <v>0</v>
      </c>
      <c r="J532" s="145">
        <v>0</v>
      </c>
      <c r="K532" s="126">
        <v>0</v>
      </c>
      <c r="L532" s="126">
        <v>0</v>
      </c>
      <c r="M532" s="126">
        <f t="shared" si="17"/>
        <v>300</v>
      </c>
      <c r="N532" s="126">
        <f t="shared" si="18"/>
        <v>0</v>
      </c>
      <c r="O532" s="191">
        <v>44301</v>
      </c>
      <c r="P532" s="212" t="s">
        <v>1166</v>
      </c>
      <c r="Q532" s="213"/>
    </row>
    <row r="533" spans="1:17" s="90" customFormat="1" ht="20.25">
      <c r="A533" s="180" t="s">
        <v>717</v>
      </c>
      <c r="B533" s="210" t="s">
        <v>1386</v>
      </c>
      <c r="C533" s="142" t="s">
        <v>1388</v>
      </c>
      <c r="D533" s="141" t="s">
        <v>1182</v>
      </c>
      <c r="E533" s="190">
        <v>42429</v>
      </c>
      <c r="F533" s="126">
        <v>135</v>
      </c>
      <c r="G533" s="145">
        <v>0</v>
      </c>
      <c r="H533" s="126">
        <v>135</v>
      </c>
      <c r="I533" s="126">
        <v>0</v>
      </c>
      <c r="J533" s="145">
        <v>0</v>
      </c>
      <c r="K533" s="126">
        <v>0</v>
      </c>
      <c r="L533" s="126">
        <v>0</v>
      </c>
      <c r="M533" s="126">
        <f t="shared" si="17"/>
        <v>135</v>
      </c>
      <c r="N533" s="126">
        <f t="shared" si="18"/>
        <v>0</v>
      </c>
      <c r="O533" s="191">
        <v>44312</v>
      </c>
      <c r="P533" s="212" t="s">
        <v>1166</v>
      </c>
      <c r="Q533" s="213"/>
    </row>
    <row r="534" spans="1:17" s="90" customFormat="1" ht="20.25">
      <c r="A534" s="180" t="s">
        <v>717</v>
      </c>
      <c r="B534" s="210" t="s">
        <v>1386</v>
      </c>
      <c r="C534" s="142" t="s">
        <v>1388</v>
      </c>
      <c r="D534" s="141" t="s">
        <v>1183</v>
      </c>
      <c r="E534" s="190">
        <v>42429</v>
      </c>
      <c r="F534" s="126">
        <v>152</v>
      </c>
      <c r="G534" s="145">
        <v>0</v>
      </c>
      <c r="H534" s="126">
        <v>152</v>
      </c>
      <c r="I534" s="126">
        <v>0</v>
      </c>
      <c r="J534" s="145">
        <v>0</v>
      </c>
      <c r="K534" s="126">
        <v>0</v>
      </c>
      <c r="L534" s="126">
        <v>0</v>
      </c>
      <c r="M534" s="126">
        <f t="shared" si="17"/>
        <v>152</v>
      </c>
      <c r="N534" s="126">
        <f t="shared" si="18"/>
        <v>0</v>
      </c>
      <c r="O534" s="191">
        <v>44291</v>
      </c>
      <c r="P534" s="212" t="s">
        <v>1166</v>
      </c>
      <c r="Q534" s="213"/>
    </row>
    <row r="535" spans="1:17" s="90" customFormat="1" ht="20.25">
      <c r="A535" s="180" t="s">
        <v>717</v>
      </c>
      <c r="B535" s="210" t="s">
        <v>1386</v>
      </c>
      <c r="C535" s="142" t="s">
        <v>1388</v>
      </c>
      <c r="D535" s="141" t="s">
        <v>1174</v>
      </c>
      <c r="E535" s="190">
        <v>42429</v>
      </c>
      <c r="F535" s="126">
        <v>800</v>
      </c>
      <c r="G535" s="145">
        <v>0</v>
      </c>
      <c r="H535" s="126">
        <v>800</v>
      </c>
      <c r="I535" s="126">
        <v>0</v>
      </c>
      <c r="J535" s="145">
        <v>0</v>
      </c>
      <c r="K535" s="126">
        <v>0</v>
      </c>
      <c r="L535" s="126">
        <v>0</v>
      </c>
      <c r="M535" s="126">
        <f t="shared" si="17"/>
        <v>800</v>
      </c>
      <c r="N535" s="126">
        <f t="shared" si="18"/>
        <v>0</v>
      </c>
      <c r="O535" s="191">
        <v>44293</v>
      </c>
      <c r="P535" s="212" t="s">
        <v>1166</v>
      </c>
      <c r="Q535" s="213"/>
    </row>
    <row r="536" spans="1:17" s="90" customFormat="1" ht="20.25">
      <c r="A536" s="180" t="s">
        <v>717</v>
      </c>
      <c r="B536" s="210" t="s">
        <v>1386</v>
      </c>
      <c r="C536" s="142" t="s">
        <v>1388</v>
      </c>
      <c r="D536" s="141" t="s">
        <v>1173</v>
      </c>
      <c r="E536" s="190">
        <v>42429</v>
      </c>
      <c r="F536" s="126">
        <v>800</v>
      </c>
      <c r="G536" s="145">
        <v>0</v>
      </c>
      <c r="H536" s="126">
        <v>800</v>
      </c>
      <c r="I536" s="126">
        <v>0</v>
      </c>
      <c r="J536" s="145">
        <v>0</v>
      </c>
      <c r="K536" s="126">
        <v>0</v>
      </c>
      <c r="L536" s="126">
        <v>0</v>
      </c>
      <c r="M536" s="126">
        <f t="shared" si="17"/>
        <v>800</v>
      </c>
      <c r="N536" s="126">
        <f t="shared" si="18"/>
        <v>0</v>
      </c>
      <c r="O536" s="191">
        <v>44305</v>
      </c>
      <c r="P536" s="212" t="s">
        <v>1166</v>
      </c>
      <c r="Q536" s="213"/>
    </row>
    <row r="537" spans="1:17" s="90" customFormat="1" ht="20.25">
      <c r="A537" s="180" t="s">
        <v>717</v>
      </c>
      <c r="B537" s="210" t="s">
        <v>1386</v>
      </c>
      <c r="C537" s="142" t="s">
        <v>1387</v>
      </c>
      <c r="D537" s="141" t="s">
        <v>277</v>
      </c>
      <c r="E537" s="190">
        <v>42429</v>
      </c>
      <c r="F537" s="126">
        <v>15</v>
      </c>
      <c r="G537" s="145">
        <v>0</v>
      </c>
      <c r="H537" s="126">
        <v>15</v>
      </c>
      <c r="I537" s="126">
        <v>0</v>
      </c>
      <c r="J537" s="145">
        <v>0</v>
      </c>
      <c r="K537" s="126">
        <v>0</v>
      </c>
      <c r="L537" s="126">
        <v>0</v>
      </c>
      <c r="M537" s="126">
        <f t="shared" si="17"/>
        <v>15</v>
      </c>
      <c r="N537" s="126">
        <f t="shared" si="18"/>
        <v>0</v>
      </c>
      <c r="O537" s="191">
        <v>44298</v>
      </c>
      <c r="P537" s="212" t="s">
        <v>1167</v>
      </c>
      <c r="Q537" s="213"/>
    </row>
    <row r="538" spans="1:17" s="90" customFormat="1" ht="20.25">
      <c r="A538" s="180" t="s">
        <v>717</v>
      </c>
      <c r="B538" s="210" t="s">
        <v>1386</v>
      </c>
      <c r="C538" s="142" t="s">
        <v>1388</v>
      </c>
      <c r="D538" s="141" t="s">
        <v>1096</v>
      </c>
      <c r="E538" s="190">
        <v>42429</v>
      </c>
      <c r="F538" s="126">
        <v>440</v>
      </c>
      <c r="G538" s="145">
        <v>0</v>
      </c>
      <c r="H538" s="126">
        <v>440</v>
      </c>
      <c r="I538" s="126">
        <v>0</v>
      </c>
      <c r="J538" s="145">
        <v>0</v>
      </c>
      <c r="K538" s="126">
        <v>0</v>
      </c>
      <c r="L538" s="126">
        <v>0</v>
      </c>
      <c r="M538" s="126">
        <f t="shared" si="17"/>
        <v>440</v>
      </c>
      <c r="N538" s="126">
        <f t="shared" si="18"/>
        <v>0</v>
      </c>
      <c r="O538" s="191">
        <v>44291</v>
      </c>
      <c r="P538" s="212" t="s">
        <v>1166</v>
      </c>
      <c r="Q538" s="213"/>
    </row>
    <row r="539" spans="1:17" s="90" customFormat="1" ht="20.25">
      <c r="A539" s="180" t="s">
        <v>717</v>
      </c>
      <c r="B539" s="210" t="s">
        <v>1386</v>
      </c>
      <c r="C539" s="142" t="s">
        <v>1388</v>
      </c>
      <c r="D539" s="141" t="s">
        <v>1184</v>
      </c>
      <c r="E539" s="190">
        <v>42429</v>
      </c>
      <c r="F539" s="126">
        <v>700</v>
      </c>
      <c r="G539" s="145">
        <v>0</v>
      </c>
      <c r="H539" s="126">
        <v>700</v>
      </c>
      <c r="I539" s="126">
        <v>0</v>
      </c>
      <c r="J539" s="145">
        <v>0</v>
      </c>
      <c r="K539" s="126">
        <v>0</v>
      </c>
      <c r="L539" s="126">
        <v>0</v>
      </c>
      <c r="M539" s="126">
        <f t="shared" si="17"/>
        <v>700</v>
      </c>
      <c r="N539" s="126">
        <f t="shared" si="18"/>
        <v>0</v>
      </c>
      <c r="O539" s="191">
        <v>44291</v>
      </c>
      <c r="P539" s="212" t="s">
        <v>1166</v>
      </c>
      <c r="Q539" s="213"/>
    </row>
    <row r="540" spans="1:17" s="90" customFormat="1" ht="20.25">
      <c r="A540" s="180" t="s">
        <v>717</v>
      </c>
      <c r="B540" s="210" t="s">
        <v>1386</v>
      </c>
      <c r="C540" s="142" t="s">
        <v>1388</v>
      </c>
      <c r="D540" s="141" t="s">
        <v>1088</v>
      </c>
      <c r="E540" s="190">
        <v>42429</v>
      </c>
      <c r="F540" s="126">
        <v>500</v>
      </c>
      <c r="G540" s="145">
        <v>0</v>
      </c>
      <c r="H540" s="126">
        <v>500</v>
      </c>
      <c r="I540" s="126">
        <v>0</v>
      </c>
      <c r="J540" s="145">
        <v>0</v>
      </c>
      <c r="K540" s="126">
        <v>0</v>
      </c>
      <c r="L540" s="126">
        <v>0</v>
      </c>
      <c r="M540" s="126">
        <f t="shared" si="17"/>
        <v>500</v>
      </c>
      <c r="N540" s="126">
        <f t="shared" si="18"/>
        <v>0</v>
      </c>
      <c r="O540" s="191">
        <v>44291</v>
      </c>
      <c r="P540" s="212" t="s">
        <v>1166</v>
      </c>
      <c r="Q540" s="213"/>
    </row>
    <row r="541" spans="1:17" s="90" customFormat="1" ht="20.25">
      <c r="A541" s="180" t="s">
        <v>717</v>
      </c>
      <c r="B541" s="210" t="s">
        <v>1386</v>
      </c>
      <c r="C541" s="142" t="s">
        <v>1388</v>
      </c>
      <c r="D541" s="141" t="s">
        <v>1185</v>
      </c>
      <c r="E541" s="190">
        <v>42429</v>
      </c>
      <c r="F541" s="126">
        <v>800</v>
      </c>
      <c r="G541" s="145">
        <v>0</v>
      </c>
      <c r="H541" s="126">
        <v>800</v>
      </c>
      <c r="I541" s="126">
        <v>0</v>
      </c>
      <c r="J541" s="145">
        <v>0</v>
      </c>
      <c r="K541" s="126">
        <v>0</v>
      </c>
      <c r="L541" s="126">
        <v>0</v>
      </c>
      <c r="M541" s="126">
        <f t="shared" si="17"/>
        <v>800</v>
      </c>
      <c r="N541" s="126">
        <f t="shared" si="18"/>
        <v>0</v>
      </c>
      <c r="O541" s="191">
        <v>44293</v>
      </c>
      <c r="P541" s="212" t="s">
        <v>1166</v>
      </c>
      <c r="Q541" s="213"/>
    </row>
    <row r="542" spans="1:17" s="90" customFormat="1" ht="20.25">
      <c r="A542" s="180" t="s">
        <v>717</v>
      </c>
      <c r="B542" s="210" t="s">
        <v>1386</v>
      </c>
      <c r="C542" s="142" t="s">
        <v>1388</v>
      </c>
      <c r="D542" s="141" t="s">
        <v>1171</v>
      </c>
      <c r="E542" s="190">
        <v>42429</v>
      </c>
      <c r="F542" s="126">
        <v>1500</v>
      </c>
      <c r="G542" s="145">
        <v>0</v>
      </c>
      <c r="H542" s="126">
        <v>1500</v>
      </c>
      <c r="I542" s="126">
        <v>0</v>
      </c>
      <c r="J542" s="145">
        <v>0</v>
      </c>
      <c r="K542" s="126">
        <v>0</v>
      </c>
      <c r="L542" s="126">
        <v>0</v>
      </c>
      <c r="M542" s="126">
        <f t="shared" si="17"/>
        <v>1500</v>
      </c>
      <c r="N542" s="126">
        <f t="shared" si="18"/>
        <v>0</v>
      </c>
      <c r="O542" s="191">
        <v>44312</v>
      </c>
      <c r="P542" s="212" t="s">
        <v>1166</v>
      </c>
      <c r="Q542" s="213"/>
    </row>
    <row r="543" spans="1:17" s="90" customFormat="1" ht="20.25">
      <c r="A543" s="180" t="s">
        <v>717</v>
      </c>
      <c r="B543" s="210" t="s">
        <v>1386</v>
      </c>
      <c r="C543" s="142" t="s">
        <v>1388</v>
      </c>
      <c r="D543" s="141" t="s">
        <v>1186</v>
      </c>
      <c r="E543" s="190">
        <v>42429</v>
      </c>
      <c r="F543" s="126">
        <v>800</v>
      </c>
      <c r="G543" s="145">
        <v>0</v>
      </c>
      <c r="H543" s="126">
        <v>800</v>
      </c>
      <c r="I543" s="126">
        <v>0</v>
      </c>
      <c r="J543" s="145">
        <v>0</v>
      </c>
      <c r="K543" s="126">
        <v>0</v>
      </c>
      <c r="L543" s="126">
        <v>0</v>
      </c>
      <c r="M543" s="126">
        <f t="shared" si="17"/>
        <v>800</v>
      </c>
      <c r="N543" s="126">
        <f t="shared" si="18"/>
        <v>0</v>
      </c>
      <c r="O543" s="191">
        <v>44308</v>
      </c>
      <c r="P543" s="212" t="s">
        <v>1166</v>
      </c>
      <c r="Q543" s="213"/>
    </row>
    <row r="544" spans="1:17" s="90" customFormat="1" ht="20.25">
      <c r="A544" s="180" t="s">
        <v>717</v>
      </c>
      <c r="B544" s="210" t="s">
        <v>1386</v>
      </c>
      <c r="C544" s="142" t="s">
        <v>1387</v>
      </c>
      <c r="D544" s="141" t="s">
        <v>279</v>
      </c>
      <c r="E544" s="190">
        <v>42429</v>
      </c>
      <c r="F544" s="126">
        <v>65</v>
      </c>
      <c r="G544" s="145">
        <v>0</v>
      </c>
      <c r="H544" s="126">
        <v>65</v>
      </c>
      <c r="I544" s="126">
        <v>0</v>
      </c>
      <c r="J544" s="145">
        <v>0</v>
      </c>
      <c r="K544" s="126">
        <v>0</v>
      </c>
      <c r="L544" s="126">
        <v>0</v>
      </c>
      <c r="M544" s="126">
        <f t="shared" si="17"/>
        <v>65</v>
      </c>
      <c r="N544" s="126">
        <f t="shared" si="18"/>
        <v>0</v>
      </c>
      <c r="O544" s="191">
        <v>44307</v>
      </c>
      <c r="P544" s="212" t="s">
        <v>1167</v>
      </c>
      <c r="Q544" s="213"/>
    </row>
    <row r="545" spans="1:17" s="90" customFormat="1" ht="20.25">
      <c r="A545" s="180" t="s">
        <v>717</v>
      </c>
      <c r="B545" s="210" t="s">
        <v>1386</v>
      </c>
      <c r="C545" s="142" t="s">
        <v>1388</v>
      </c>
      <c r="D545" s="141" t="s">
        <v>1188</v>
      </c>
      <c r="E545" s="190">
        <v>42429</v>
      </c>
      <c r="F545" s="126">
        <v>61</v>
      </c>
      <c r="G545" s="145">
        <v>0</v>
      </c>
      <c r="H545" s="126">
        <v>61</v>
      </c>
      <c r="I545" s="126">
        <v>0</v>
      </c>
      <c r="J545" s="145">
        <v>0</v>
      </c>
      <c r="K545" s="126">
        <v>0</v>
      </c>
      <c r="L545" s="126">
        <v>0</v>
      </c>
      <c r="M545" s="126">
        <f t="shared" si="17"/>
        <v>61</v>
      </c>
      <c r="N545" s="126">
        <f t="shared" si="18"/>
        <v>0</v>
      </c>
      <c r="O545" s="191">
        <v>44334</v>
      </c>
      <c r="P545" s="212" t="s">
        <v>1168</v>
      </c>
      <c r="Q545" s="213"/>
    </row>
    <row r="546" spans="1:17" s="90" customFormat="1" ht="20.25">
      <c r="A546" s="180" t="s">
        <v>717</v>
      </c>
      <c r="B546" s="210" t="s">
        <v>1386</v>
      </c>
      <c r="C546" s="142" t="s">
        <v>1388</v>
      </c>
      <c r="D546" s="141" t="s">
        <v>1104</v>
      </c>
      <c r="E546" s="190">
        <v>42429</v>
      </c>
      <c r="F546" s="126">
        <v>1500</v>
      </c>
      <c r="G546" s="145">
        <v>0</v>
      </c>
      <c r="H546" s="126">
        <v>1500</v>
      </c>
      <c r="I546" s="126">
        <v>0</v>
      </c>
      <c r="J546" s="145">
        <v>0</v>
      </c>
      <c r="K546" s="126">
        <v>0</v>
      </c>
      <c r="L546" s="126">
        <v>0</v>
      </c>
      <c r="M546" s="126">
        <f t="shared" si="17"/>
        <v>1500</v>
      </c>
      <c r="N546" s="126">
        <f t="shared" si="18"/>
        <v>0</v>
      </c>
      <c r="O546" s="191">
        <v>44328</v>
      </c>
      <c r="P546" s="212" t="s">
        <v>1166</v>
      </c>
      <c r="Q546" s="213"/>
    </row>
    <row r="547" spans="1:17" s="90" customFormat="1" ht="20.25">
      <c r="A547" s="180" t="s">
        <v>717</v>
      </c>
      <c r="B547" s="210" t="s">
        <v>1386</v>
      </c>
      <c r="C547" s="142" t="s">
        <v>1388</v>
      </c>
      <c r="D547" s="141" t="s">
        <v>286</v>
      </c>
      <c r="E547" s="190">
        <v>42429</v>
      </c>
      <c r="F547" s="126">
        <v>58</v>
      </c>
      <c r="G547" s="145">
        <v>0</v>
      </c>
      <c r="H547" s="126">
        <v>58</v>
      </c>
      <c r="I547" s="126">
        <v>0</v>
      </c>
      <c r="J547" s="145">
        <v>0</v>
      </c>
      <c r="K547" s="126">
        <v>0</v>
      </c>
      <c r="L547" s="126">
        <v>0</v>
      </c>
      <c r="M547" s="126">
        <f t="shared" si="17"/>
        <v>58</v>
      </c>
      <c r="N547" s="126">
        <f t="shared" si="18"/>
        <v>0</v>
      </c>
      <c r="O547" s="191">
        <v>44342</v>
      </c>
      <c r="P547" s="212" t="s">
        <v>1167</v>
      </c>
      <c r="Q547" s="213"/>
    </row>
    <row r="548" spans="1:17" s="90" customFormat="1" ht="20.25">
      <c r="A548" s="180" t="s">
        <v>717</v>
      </c>
      <c r="B548" s="210" t="s">
        <v>1386</v>
      </c>
      <c r="C548" s="142" t="s">
        <v>1388</v>
      </c>
      <c r="D548" s="141" t="s">
        <v>1189</v>
      </c>
      <c r="E548" s="190">
        <v>42429</v>
      </c>
      <c r="F548" s="126">
        <v>240</v>
      </c>
      <c r="G548" s="145">
        <v>0</v>
      </c>
      <c r="H548" s="126">
        <v>240</v>
      </c>
      <c r="I548" s="126">
        <v>0</v>
      </c>
      <c r="J548" s="145">
        <v>0</v>
      </c>
      <c r="K548" s="126">
        <v>0</v>
      </c>
      <c r="L548" s="126">
        <v>0</v>
      </c>
      <c r="M548" s="126">
        <f t="shared" si="17"/>
        <v>240</v>
      </c>
      <c r="N548" s="126">
        <f t="shared" si="18"/>
        <v>0</v>
      </c>
      <c r="O548" s="191">
        <v>44340</v>
      </c>
      <c r="P548" s="212" t="s">
        <v>1166</v>
      </c>
      <c r="Q548" s="213"/>
    </row>
    <row r="549" spans="1:17" s="90" customFormat="1" ht="20.25">
      <c r="A549" s="180" t="s">
        <v>717</v>
      </c>
      <c r="B549" s="210" t="s">
        <v>1386</v>
      </c>
      <c r="C549" s="142" t="s">
        <v>1388</v>
      </c>
      <c r="D549" s="141" t="s">
        <v>1190</v>
      </c>
      <c r="E549" s="190">
        <v>42429</v>
      </c>
      <c r="F549" s="126">
        <v>101</v>
      </c>
      <c r="G549" s="145">
        <v>0</v>
      </c>
      <c r="H549" s="126">
        <v>101</v>
      </c>
      <c r="I549" s="126">
        <v>0</v>
      </c>
      <c r="J549" s="145">
        <v>0</v>
      </c>
      <c r="K549" s="126">
        <v>0</v>
      </c>
      <c r="L549" s="126">
        <v>0</v>
      </c>
      <c r="M549" s="126">
        <f t="shared" si="17"/>
        <v>101</v>
      </c>
      <c r="N549" s="126">
        <f t="shared" si="18"/>
        <v>0</v>
      </c>
      <c r="O549" s="191">
        <v>44337</v>
      </c>
      <c r="P549" s="212" t="s">
        <v>1167</v>
      </c>
      <c r="Q549" s="213"/>
    </row>
    <row r="550" spans="1:17" s="90" customFormat="1" ht="20.25">
      <c r="A550" s="180" t="s">
        <v>717</v>
      </c>
      <c r="B550" s="210" t="s">
        <v>1386</v>
      </c>
      <c r="C550" s="142" t="s">
        <v>1388</v>
      </c>
      <c r="D550" s="141" t="s">
        <v>1191</v>
      </c>
      <c r="E550" s="190">
        <v>42429</v>
      </c>
      <c r="F550" s="126">
        <v>1500</v>
      </c>
      <c r="G550" s="145">
        <v>0</v>
      </c>
      <c r="H550" s="126">
        <v>1500</v>
      </c>
      <c r="I550" s="126">
        <v>0</v>
      </c>
      <c r="J550" s="145">
        <v>0</v>
      </c>
      <c r="K550" s="126">
        <v>0</v>
      </c>
      <c r="L550" s="126">
        <v>0</v>
      </c>
      <c r="M550" s="126">
        <f t="shared" si="17"/>
        <v>1500</v>
      </c>
      <c r="N550" s="126">
        <f t="shared" si="18"/>
        <v>0</v>
      </c>
      <c r="O550" s="191">
        <v>44328</v>
      </c>
      <c r="P550" s="212" t="s">
        <v>1166</v>
      </c>
      <c r="Q550" s="213"/>
    </row>
    <row r="551" spans="1:17" s="90" customFormat="1" ht="20.25">
      <c r="A551" s="180" t="s">
        <v>717</v>
      </c>
      <c r="B551" s="210" t="s">
        <v>1386</v>
      </c>
      <c r="C551" s="142" t="s">
        <v>1387</v>
      </c>
      <c r="D551" s="141" t="s">
        <v>276</v>
      </c>
      <c r="E551" s="190">
        <v>42429</v>
      </c>
      <c r="F551" s="126">
        <v>150</v>
      </c>
      <c r="G551" s="145">
        <v>0</v>
      </c>
      <c r="H551" s="126">
        <v>150</v>
      </c>
      <c r="I551" s="126">
        <v>0</v>
      </c>
      <c r="J551" s="145">
        <v>0</v>
      </c>
      <c r="K551" s="126">
        <v>0</v>
      </c>
      <c r="L551" s="126">
        <v>0</v>
      </c>
      <c r="M551" s="126">
        <f t="shared" si="17"/>
        <v>150</v>
      </c>
      <c r="N551" s="126">
        <f t="shared" si="18"/>
        <v>0</v>
      </c>
      <c r="O551" s="191">
        <v>44340</v>
      </c>
      <c r="P551" s="212" t="s">
        <v>1168</v>
      </c>
      <c r="Q551" s="213"/>
    </row>
    <row r="552" spans="1:17" s="90" customFormat="1" ht="20.25">
      <c r="A552" s="180" t="s">
        <v>717</v>
      </c>
      <c r="B552" s="210" t="s">
        <v>1386</v>
      </c>
      <c r="C552" s="142" t="s">
        <v>1387</v>
      </c>
      <c r="D552" s="141" t="s">
        <v>1192</v>
      </c>
      <c r="E552" s="190">
        <v>42429</v>
      </c>
      <c r="F552" s="126">
        <v>49</v>
      </c>
      <c r="G552" s="145">
        <v>0</v>
      </c>
      <c r="H552" s="126">
        <v>49</v>
      </c>
      <c r="I552" s="126">
        <v>0</v>
      </c>
      <c r="J552" s="145">
        <v>0</v>
      </c>
      <c r="K552" s="126">
        <v>0</v>
      </c>
      <c r="L552" s="126">
        <v>0</v>
      </c>
      <c r="M552" s="126">
        <f t="shared" si="17"/>
        <v>49</v>
      </c>
      <c r="N552" s="126">
        <f t="shared" si="18"/>
        <v>0</v>
      </c>
      <c r="O552" s="191">
        <v>44344</v>
      </c>
      <c r="P552" s="212" t="s">
        <v>1166</v>
      </c>
      <c r="Q552" s="213"/>
    </row>
    <row r="553" spans="1:17" s="90" customFormat="1" ht="20.25">
      <c r="A553" s="180" t="s">
        <v>717</v>
      </c>
      <c r="B553" s="210" t="s">
        <v>1386</v>
      </c>
      <c r="C553" s="142" t="s">
        <v>1388</v>
      </c>
      <c r="D553" s="141" t="s">
        <v>1193</v>
      </c>
      <c r="E553" s="190">
        <v>42429</v>
      </c>
      <c r="F553" s="126">
        <v>105</v>
      </c>
      <c r="G553" s="145">
        <v>0</v>
      </c>
      <c r="H553" s="126">
        <v>105</v>
      </c>
      <c r="I553" s="126">
        <v>0</v>
      </c>
      <c r="J553" s="145">
        <v>0</v>
      </c>
      <c r="K553" s="126">
        <v>0</v>
      </c>
      <c r="L553" s="126">
        <v>0</v>
      </c>
      <c r="M553" s="126">
        <f t="shared" si="17"/>
        <v>105</v>
      </c>
      <c r="N553" s="126">
        <f t="shared" si="18"/>
        <v>0</v>
      </c>
      <c r="O553" s="191">
        <v>44326</v>
      </c>
      <c r="P553" s="212" t="s">
        <v>1166</v>
      </c>
      <c r="Q553" s="213"/>
    </row>
    <row r="554" spans="1:17" s="90" customFormat="1" ht="20.25">
      <c r="A554" s="180" t="s">
        <v>717</v>
      </c>
      <c r="B554" s="210" t="s">
        <v>1386</v>
      </c>
      <c r="C554" s="142" t="s">
        <v>1388</v>
      </c>
      <c r="D554" s="141" t="s">
        <v>1194</v>
      </c>
      <c r="E554" s="190">
        <v>42429</v>
      </c>
      <c r="F554" s="126">
        <v>269</v>
      </c>
      <c r="G554" s="145">
        <v>0</v>
      </c>
      <c r="H554" s="126">
        <v>269</v>
      </c>
      <c r="I554" s="126">
        <v>0</v>
      </c>
      <c r="J554" s="145">
        <v>0</v>
      </c>
      <c r="K554" s="126">
        <v>0</v>
      </c>
      <c r="L554" s="126">
        <v>0</v>
      </c>
      <c r="M554" s="126">
        <f t="shared" si="17"/>
        <v>269</v>
      </c>
      <c r="N554" s="126">
        <f t="shared" si="18"/>
        <v>0</v>
      </c>
      <c r="O554" s="191">
        <v>44326</v>
      </c>
      <c r="P554" s="212" t="s">
        <v>1166</v>
      </c>
      <c r="Q554" s="213"/>
    </row>
    <row r="555" spans="1:17" s="90" customFormat="1" ht="20.25">
      <c r="A555" s="180" t="s">
        <v>717</v>
      </c>
      <c r="B555" s="210" t="s">
        <v>1386</v>
      </c>
      <c r="C555" s="142" t="s">
        <v>1388</v>
      </c>
      <c r="D555" s="141" t="s">
        <v>29</v>
      </c>
      <c r="E555" s="190">
        <v>42429</v>
      </c>
      <c r="F555" s="126">
        <v>120</v>
      </c>
      <c r="G555" s="145">
        <v>0</v>
      </c>
      <c r="H555" s="126">
        <v>120</v>
      </c>
      <c r="I555" s="126">
        <v>0</v>
      </c>
      <c r="J555" s="145">
        <v>0</v>
      </c>
      <c r="K555" s="126">
        <v>0</v>
      </c>
      <c r="L555" s="126">
        <v>0</v>
      </c>
      <c r="M555" s="126">
        <f t="shared" si="17"/>
        <v>120</v>
      </c>
      <c r="N555" s="126">
        <f t="shared" si="18"/>
        <v>0</v>
      </c>
      <c r="O555" s="191">
        <v>44343</v>
      </c>
      <c r="P555" s="212" t="s">
        <v>1166</v>
      </c>
      <c r="Q555" s="213"/>
    </row>
    <row r="556" spans="1:17" s="90" customFormat="1" ht="20.25">
      <c r="A556" s="180" t="s">
        <v>717</v>
      </c>
      <c r="B556" s="210" t="s">
        <v>1386</v>
      </c>
      <c r="C556" s="142" t="s">
        <v>1388</v>
      </c>
      <c r="D556" s="141" t="s">
        <v>1195</v>
      </c>
      <c r="E556" s="190">
        <v>42429</v>
      </c>
      <c r="F556" s="126">
        <v>1080</v>
      </c>
      <c r="G556" s="145">
        <v>0</v>
      </c>
      <c r="H556" s="126">
        <v>1080</v>
      </c>
      <c r="I556" s="126">
        <v>0</v>
      </c>
      <c r="J556" s="145">
        <v>0</v>
      </c>
      <c r="K556" s="126">
        <v>0</v>
      </c>
      <c r="L556" s="126">
        <v>0</v>
      </c>
      <c r="M556" s="126">
        <f t="shared" si="17"/>
        <v>1080</v>
      </c>
      <c r="N556" s="126">
        <f t="shared" si="18"/>
        <v>0</v>
      </c>
      <c r="O556" s="191">
        <v>44340</v>
      </c>
      <c r="P556" s="212" t="s">
        <v>1166</v>
      </c>
      <c r="Q556" s="213"/>
    </row>
    <row r="557" spans="1:17" s="90" customFormat="1" ht="20.25">
      <c r="A557" s="180" t="s">
        <v>717</v>
      </c>
      <c r="B557" s="210" t="s">
        <v>1386</v>
      </c>
      <c r="C557" s="142" t="s">
        <v>1388</v>
      </c>
      <c r="D557" s="141" t="s">
        <v>1196</v>
      </c>
      <c r="E557" s="190">
        <v>42429</v>
      </c>
      <c r="F557" s="126">
        <v>1000</v>
      </c>
      <c r="G557" s="145">
        <v>0</v>
      </c>
      <c r="H557" s="126">
        <v>1000</v>
      </c>
      <c r="I557" s="126">
        <v>0</v>
      </c>
      <c r="J557" s="145">
        <v>0</v>
      </c>
      <c r="K557" s="126">
        <v>0</v>
      </c>
      <c r="L557" s="126">
        <v>0</v>
      </c>
      <c r="M557" s="126">
        <f t="shared" si="17"/>
        <v>1000</v>
      </c>
      <c r="N557" s="126">
        <f t="shared" si="18"/>
        <v>0</v>
      </c>
      <c r="O557" s="191">
        <v>44347</v>
      </c>
      <c r="P557" s="212" t="s">
        <v>1166</v>
      </c>
      <c r="Q557" s="213"/>
    </row>
    <row r="558" spans="1:17" s="90" customFormat="1" ht="20.25">
      <c r="A558" s="180" t="s">
        <v>717</v>
      </c>
      <c r="B558" s="210" t="s">
        <v>1386</v>
      </c>
      <c r="C558" s="142" t="s">
        <v>1388</v>
      </c>
      <c r="D558" s="141" t="s">
        <v>1197</v>
      </c>
      <c r="E558" s="190">
        <v>42429</v>
      </c>
      <c r="F558" s="126">
        <v>1500</v>
      </c>
      <c r="G558" s="145">
        <v>0</v>
      </c>
      <c r="H558" s="126">
        <v>1500</v>
      </c>
      <c r="I558" s="126">
        <v>0</v>
      </c>
      <c r="J558" s="145">
        <v>0</v>
      </c>
      <c r="K558" s="126">
        <v>0</v>
      </c>
      <c r="L558" s="126">
        <v>0</v>
      </c>
      <c r="M558" s="126">
        <f t="shared" si="17"/>
        <v>1500</v>
      </c>
      <c r="N558" s="126">
        <f t="shared" si="18"/>
        <v>0</v>
      </c>
      <c r="O558" s="191">
        <v>44347</v>
      </c>
      <c r="P558" s="212" t="s">
        <v>1166</v>
      </c>
      <c r="Q558" s="213"/>
    </row>
    <row r="559" spans="1:17" s="90" customFormat="1" ht="20.25">
      <c r="A559" s="180" t="s">
        <v>717</v>
      </c>
      <c r="B559" s="210" t="s">
        <v>1386</v>
      </c>
      <c r="C559" s="142" t="s">
        <v>1387</v>
      </c>
      <c r="D559" s="142" t="s">
        <v>1198</v>
      </c>
      <c r="E559" s="190">
        <v>42429</v>
      </c>
      <c r="F559" s="126">
        <v>150</v>
      </c>
      <c r="G559" s="145">
        <v>0</v>
      </c>
      <c r="H559" s="126">
        <v>150</v>
      </c>
      <c r="I559" s="126">
        <v>0</v>
      </c>
      <c r="J559" s="145">
        <v>0</v>
      </c>
      <c r="K559" s="126">
        <v>0</v>
      </c>
      <c r="L559" s="126">
        <v>0</v>
      </c>
      <c r="M559" s="126">
        <f t="shared" si="17"/>
        <v>150</v>
      </c>
      <c r="N559" s="126">
        <f t="shared" si="18"/>
        <v>0</v>
      </c>
      <c r="O559" s="191">
        <v>44349</v>
      </c>
      <c r="P559" s="212" t="s">
        <v>1166</v>
      </c>
      <c r="Q559" s="213"/>
    </row>
    <row r="560" spans="1:17" ht="21" thickBot="1">
      <c r="A560" s="245" t="s">
        <v>1381</v>
      </c>
      <c r="B560" s="392"/>
      <c r="C560" s="392"/>
      <c r="D560" s="205">
        <f>COUNTA(D5:D559)</f>
        <v>555</v>
      </c>
      <c r="E560" s="184"/>
      <c r="F560" s="139">
        <f t="shared" ref="F560:L560" si="19">SUM(F5:F559)</f>
        <v>205360</v>
      </c>
      <c r="G560" s="214">
        <f t="shared" si="19"/>
        <v>0</v>
      </c>
      <c r="H560" s="139">
        <f>SUM(H5:H559)</f>
        <v>203358.3</v>
      </c>
      <c r="I560" s="139">
        <f t="shared" si="19"/>
        <v>0</v>
      </c>
      <c r="J560" s="214">
        <f t="shared" si="19"/>
        <v>0</v>
      </c>
      <c r="K560" s="139">
        <f>SUM(K5:K559)</f>
        <v>35336.436830000006</v>
      </c>
      <c r="L560" s="139">
        <f t="shared" si="19"/>
        <v>1254.3244899999997</v>
      </c>
      <c r="M560" s="139">
        <f>SUM(M5:M559)</f>
        <v>166760.93868000002</v>
      </c>
      <c r="N560" s="139">
        <f>SUM(N5:N559)</f>
        <v>2001.7</v>
      </c>
      <c r="O560" s="195"/>
      <c r="P560" s="184"/>
      <c r="Q560" s="197"/>
    </row>
    <row r="563" spans="8:8">
      <c r="H563" s="77"/>
    </row>
    <row r="617" spans="13:13">
      <c r="M617" s="95"/>
    </row>
  </sheetData>
  <autoFilter ref="A4:Q560">
    <filterColumn colId="1" showButton="0"/>
  </autoFilter>
  <mergeCells count="14">
    <mergeCell ref="O3:O4"/>
    <mergeCell ref="P3:P4"/>
    <mergeCell ref="Q3:Q4"/>
    <mergeCell ref="D3:D4"/>
    <mergeCell ref="E3:E4"/>
    <mergeCell ref="F3:F4"/>
    <mergeCell ref="G3:G4"/>
    <mergeCell ref="H3:J3"/>
    <mergeCell ref="A3:A4"/>
    <mergeCell ref="M3:M4"/>
    <mergeCell ref="N3:N4"/>
    <mergeCell ref="A560:C560"/>
    <mergeCell ref="K3:L3"/>
    <mergeCell ref="B3:C4"/>
  </mergeCells>
  <phoneticPr fontId="4" type="noConversion"/>
  <pageMargins left="0.7" right="0.7" top="0.75" bottom="0.75" header="0.3" footer="0.3"/>
  <pageSetup paperSize="9" scale="17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45"/>
  <sheetViews>
    <sheetView view="pageBreakPreview" zoomScale="55" zoomScaleSheetLayoutView="55" workbookViewId="0">
      <pane ySplit="4" topLeftCell="A15" activePane="bottomLeft" state="frozen"/>
      <selection activeCell="K21" sqref="K21"/>
      <selection pane="bottomLeft" activeCell="L30" sqref="L30"/>
    </sheetView>
  </sheetViews>
  <sheetFormatPr defaultRowHeight="13.5"/>
  <cols>
    <col min="1" max="1" width="26.109375" customWidth="1"/>
    <col min="2" max="2" width="41.6640625" customWidth="1"/>
    <col min="3" max="3" width="19.44140625" bestFit="1" customWidth="1"/>
    <col min="4" max="4" width="24.5546875" bestFit="1" customWidth="1"/>
    <col min="5" max="5" width="18.44140625" customWidth="1"/>
    <col min="6" max="6" width="45.6640625" customWidth="1"/>
    <col min="7" max="7" width="18.5546875" customWidth="1"/>
    <col min="8" max="8" width="24.77734375" bestFit="1" customWidth="1"/>
    <col min="9" max="9" width="21.21875" customWidth="1"/>
    <col min="10" max="10" width="23.33203125" bestFit="1" customWidth="1"/>
    <col min="11" max="11" width="25.5546875" bestFit="1" customWidth="1"/>
    <col min="12" max="12" width="24.109375" customWidth="1"/>
    <col min="13" max="13" width="21.5546875" bestFit="1" customWidth="1"/>
    <col min="14" max="14" width="82.77734375" bestFit="1" customWidth="1"/>
    <col min="15" max="15" width="11.33203125" bestFit="1" customWidth="1"/>
    <col min="17" max="17" width="7.77734375" bestFit="1" customWidth="1"/>
  </cols>
  <sheetData>
    <row r="1" spans="1:14" ht="42" customHeight="1">
      <c r="A1" s="11" t="s">
        <v>740</v>
      </c>
      <c r="C1" s="11"/>
      <c r="D1" s="11"/>
      <c r="E1" s="11"/>
      <c r="F1" s="11"/>
      <c r="G1" s="11"/>
      <c r="H1" s="11"/>
      <c r="I1" s="4"/>
      <c r="J1" s="4"/>
      <c r="K1" s="4"/>
      <c r="L1" s="4"/>
      <c r="M1" s="4"/>
      <c r="N1" s="4"/>
    </row>
    <row r="2" spans="1:14" ht="42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 t="s">
        <v>733</v>
      </c>
    </row>
    <row r="3" spans="1:14" ht="39.950000000000003" customHeight="1">
      <c r="A3" s="310" t="s">
        <v>741</v>
      </c>
      <c r="B3" s="363" t="s">
        <v>52</v>
      </c>
      <c r="C3" s="363" t="s">
        <v>729</v>
      </c>
      <c r="D3" s="363" t="s">
        <v>730</v>
      </c>
      <c r="E3" s="363" t="s">
        <v>2</v>
      </c>
      <c r="F3" s="363" t="s">
        <v>3</v>
      </c>
      <c r="G3" s="363"/>
      <c r="H3" s="363"/>
      <c r="I3" s="363" t="s">
        <v>30</v>
      </c>
      <c r="J3" s="363"/>
      <c r="K3" s="363" t="s">
        <v>44</v>
      </c>
      <c r="L3" s="363" t="s">
        <v>4</v>
      </c>
      <c r="M3" s="363" t="s">
        <v>51</v>
      </c>
      <c r="N3" s="356" t="s">
        <v>50</v>
      </c>
    </row>
    <row r="4" spans="1:14" ht="39.950000000000003" customHeight="1" thickBot="1">
      <c r="A4" s="311"/>
      <c r="B4" s="364"/>
      <c r="C4" s="364"/>
      <c r="D4" s="364"/>
      <c r="E4" s="364"/>
      <c r="F4" s="217" t="s">
        <v>1439</v>
      </c>
      <c r="G4" s="217" t="s">
        <v>1441</v>
      </c>
      <c r="H4" s="24" t="s">
        <v>2</v>
      </c>
      <c r="I4" s="55" t="s">
        <v>1439</v>
      </c>
      <c r="J4" s="55" t="s">
        <v>1441</v>
      </c>
      <c r="K4" s="364"/>
      <c r="L4" s="364"/>
      <c r="M4" s="364"/>
      <c r="N4" s="357"/>
    </row>
    <row r="5" spans="1:14" ht="39.950000000000003" customHeight="1" thickTop="1">
      <c r="A5" s="47" t="s">
        <v>1034</v>
      </c>
      <c r="B5" s="48" t="s">
        <v>1035</v>
      </c>
      <c r="C5" s="49">
        <v>35786</v>
      </c>
      <c r="D5" s="50">
        <v>45000</v>
      </c>
      <c r="E5" s="51">
        <v>0</v>
      </c>
      <c r="F5" s="53">
        <v>67522.621169999999</v>
      </c>
      <c r="G5" s="35">
        <v>0</v>
      </c>
      <c r="H5" s="52">
        <v>0</v>
      </c>
      <c r="I5" s="35">
        <v>67522.621169999999</v>
      </c>
      <c r="J5" s="35">
        <v>0</v>
      </c>
      <c r="K5" s="35">
        <f t="shared" ref="K5:K30" si="0">F5+G5-I5-J5</f>
        <v>0</v>
      </c>
      <c r="L5" s="37" t="s">
        <v>47</v>
      </c>
      <c r="M5" s="37" t="s">
        <v>1036</v>
      </c>
      <c r="N5" s="38"/>
    </row>
    <row r="6" spans="1:14" s="25" customFormat="1" ht="39.950000000000003" customHeight="1">
      <c r="A6" s="29" t="s">
        <v>742</v>
      </c>
      <c r="B6" s="46" t="s">
        <v>734</v>
      </c>
      <c r="C6" s="36">
        <v>38321</v>
      </c>
      <c r="D6" s="26">
        <f>22500+3600</f>
        <v>26100</v>
      </c>
      <c r="E6" s="27">
        <v>0</v>
      </c>
      <c r="F6" s="26">
        <v>22920.627359999999</v>
      </c>
      <c r="G6" s="26">
        <v>0</v>
      </c>
      <c r="H6" s="27">
        <v>0</v>
      </c>
      <c r="I6" s="26">
        <f>2292.06273+2292.06273+2292.06273+2292.06273</f>
        <v>9168.2509200000004</v>
      </c>
      <c r="J6" s="26">
        <v>0</v>
      </c>
      <c r="K6" s="26">
        <f t="shared" si="0"/>
        <v>13752.376439999998</v>
      </c>
      <c r="L6" s="28" t="s">
        <v>735</v>
      </c>
      <c r="M6" s="31">
        <v>43801</v>
      </c>
      <c r="N6" s="33" t="s">
        <v>736</v>
      </c>
    </row>
    <row r="7" spans="1:14" s="25" customFormat="1" ht="39.950000000000003" customHeight="1">
      <c r="A7" s="29" t="s">
        <v>607</v>
      </c>
      <c r="B7" s="46" t="s">
        <v>734</v>
      </c>
      <c r="C7" s="36">
        <v>38507</v>
      </c>
      <c r="D7" s="26">
        <v>900</v>
      </c>
      <c r="E7" s="27">
        <v>0</v>
      </c>
      <c r="F7" s="26">
        <v>801.23800000000006</v>
      </c>
      <c r="G7" s="26">
        <v>0</v>
      </c>
      <c r="H7" s="27">
        <v>0</v>
      </c>
      <c r="I7" s="26">
        <f>80.1238+80.1238+80.1238+80.1238</f>
        <v>320.49520000000001</v>
      </c>
      <c r="J7" s="26">
        <v>0</v>
      </c>
      <c r="K7" s="26">
        <f t="shared" si="0"/>
        <v>480.74280000000005</v>
      </c>
      <c r="L7" s="28" t="s">
        <v>735</v>
      </c>
      <c r="M7" s="31">
        <v>44020</v>
      </c>
      <c r="N7" s="33" t="s">
        <v>736</v>
      </c>
    </row>
    <row r="8" spans="1:14" s="25" customFormat="1" ht="39.950000000000003" customHeight="1">
      <c r="A8" s="112" t="s">
        <v>743</v>
      </c>
      <c r="B8" s="30" t="s">
        <v>275</v>
      </c>
      <c r="C8" s="36">
        <v>39107</v>
      </c>
      <c r="D8" s="26">
        <v>10400</v>
      </c>
      <c r="E8" s="27">
        <v>0</v>
      </c>
      <c r="F8" s="26">
        <f>6621.42549+2545.623+88.5</f>
        <v>9255.5484899999992</v>
      </c>
      <c r="G8" s="26">
        <v>0</v>
      </c>
      <c r="H8" s="27">
        <v>0</v>
      </c>
      <c r="I8" s="26">
        <v>925.55484000000001</v>
      </c>
      <c r="J8" s="26"/>
      <c r="K8" s="26">
        <f t="shared" si="0"/>
        <v>8329.9936499999985</v>
      </c>
      <c r="L8" s="28" t="s">
        <v>735</v>
      </c>
      <c r="M8" s="36">
        <v>44598</v>
      </c>
      <c r="N8" s="33" t="s">
        <v>736</v>
      </c>
    </row>
    <row r="9" spans="1:14" s="25" customFormat="1" ht="39.950000000000003" customHeight="1">
      <c r="A9" s="420" t="s">
        <v>744</v>
      </c>
      <c r="B9" s="423" t="s">
        <v>737</v>
      </c>
      <c r="C9" s="421">
        <v>39217</v>
      </c>
      <c r="D9" s="424">
        <v>80000</v>
      </c>
      <c r="E9" s="425">
        <v>0</v>
      </c>
      <c r="F9" s="32">
        <f>64908.92279+2333.91627+797.99793+6702.15578</f>
        <v>74742.992769999997</v>
      </c>
      <c r="G9" s="32">
        <v>0</v>
      </c>
      <c r="H9" s="407">
        <f>2464.01634+846.46484+6760.86026</f>
        <v>10071.34144</v>
      </c>
      <c r="I9" s="32">
        <v>2226.341731</v>
      </c>
      <c r="J9" s="32">
        <v>0</v>
      </c>
      <c r="K9" s="32">
        <f t="shared" si="0"/>
        <v>72516.651039000004</v>
      </c>
      <c r="L9" s="418" t="s">
        <v>735</v>
      </c>
      <c r="M9" s="421">
        <v>45009</v>
      </c>
      <c r="N9" s="417" t="s">
        <v>738</v>
      </c>
    </row>
    <row r="10" spans="1:14" s="25" customFormat="1" ht="39.950000000000003" customHeight="1">
      <c r="A10" s="420"/>
      <c r="B10" s="423"/>
      <c r="C10" s="421"/>
      <c r="D10" s="424"/>
      <c r="E10" s="425"/>
      <c r="F10" s="34">
        <f>707.83719+10316.281+8452.489+9280.14801+5257.16175+9623.112+26291.629+2464.01634+846.464846+6760.86026</f>
        <v>79999.999396000014</v>
      </c>
      <c r="G10" s="34">
        <f>0</f>
        <v>0</v>
      </c>
      <c r="H10" s="408"/>
      <c r="I10" s="34">
        <v>2400</v>
      </c>
      <c r="J10" s="34">
        <v>0</v>
      </c>
      <c r="K10" s="34">
        <f t="shared" si="0"/>
        <v>77599.999396000014</v>
      </c>
      <c r="L10" s="419"/>
      <c r="M10" s="422"/>
      <c r="N10" s="417"/>
    </row>
    <row r="11" spans="1:14" s="25" customFormat="1" ht="39.950000000000003" customHeight="1">
      <c r="A11" s="112" t="s">
        <v>745</v>
      </c>
      <c r="B11" s="30" t="s">
        <v>739</v>
      </c>
      <c r="C11" s="36">
        <v>39475</v>
      </c>
      <c r="D11" s="26">
        <v>3100</v>
      </c>
      <c r="E11" s="27">
        <v>0</v>
      </c>
      <c r="F11" s="26">
        <v>2218.1012099999998</v>
      </c>
      <c r="G11" s="26">
        <v>0</v>
      </c>
      <c r="H11" s="27">
        <v>0</v>
      </c>
      <c r="I11" s="26">
        <v>189.23688999999999</v>
      </c>
      <c r="J11" s="26">
        <v>0</v>
      </c>
      <c r="K11" s="26">
        <f t="shared" si="0"/>
        <v>2028.8643199999999</v>
      </c>
      <c r="L11" s="28" t="s">
        <v>735</v>
      </c>
      <c r="M11" s="36">
        <v>44977</v>
      </c>
      <c r="N11" s="33" t="s">
        <v>736</v>
      </c>
    </row>
    <row r="12" spans="1:14" s="25" customFormat="1" ht="39.950000000000003" customHeight="1">
      <c r="A12" s="112" t="s">
        <v>746</v>
      </c>
      <c r="B12" s="30" t="s">
        <v>739</v>
      </c>
      <c r="C12" s="36">
        <v>39475</v>
      </c>
      <c r="D12" s="26">
        <v>9900</v>
      </c>
      <c r="E12" s="27">
        <v>0</v>
      </c>
      <c r="F12" s="26">
        <v>9763.80609</v>
      </c>
      <c r="G12" s="26">
        <v>0</v>
      </c>
      <c r="H12" s="27">
        <v>0</v>
      </c>
      <c r="I12" s="26">
        <v>563.65067999999997</v>
      </c>
      <c r="J12" s="26">
        <v>0</v>
      </c>
      <c r="K12" s="26">
        <f t="shared" si="0"/>
        <v>9200.1554099999994</v>
      </c>
      <c r="L12" s="28" t="s">
        <v>735</v>
      </c>
      <c r="M12" s="36">
        <v>44977</v>
      </c>
      <c r="N12" s="33" t="s">
        <v>736</v>
      </c>
    </row>
    <row r="13" spans="1:14" s="25" customFormat="1" ht="39.950000000000003" customHeight="1">
      <c r="A13" s="112" t="s">
        <v>747</v>
      </c>
      <c r="B13" s="30" t="s">
        <v>739</v>
      </c>
      <c r="C13" s="36">
        <v>39591</v>
      </c>
      <c r="D13" s="26">
        <v>2900</v>
      </c>
      <c r="E13" s="27">
        <v>0</v>
      </c>
      <c r="F13" s="26">
        <v>2327.0378300000002</v>
      </c>
      <c r="G13" s="26">
        <v>0</v>
      </c>
      <c r="H13" s="27">
        <v>0</v>
      </c>
      <c r="I13" s="26">
        <v>465.40755999999999</v>
      </c>
      <c r="J13" s="26">
        <v>0</v>
      </c>
      <c r="K13" s="26">
        <f t="shared" si="0"/>
        <v>1861.6302700000001</v>
      </c>
      <c r="L13" s="87" t="s">
        <v>43</v>
      </c>
      <c r="M13" s="36">
        <v>45076</v>
      </c>
      <c r="N13" s="33" t="s">
        <v>736</v>
      </c>
    </row>
    <row r="14" spans="1:14" s="25" customFormat="1" ht="39.950000000000003" customHeight="1">
      <c r="A14" s="112" t="s">
        <v>748</v>
      </c>
      <c r="B14" s="30" t="s">
        <v>739</v>
      </c>
      <c r="C14" s="36">
        <v>39834</v>
      </c>
      <c r="D14" s="26">
        <v>8910</v>
      </c>
      <c r="E14" s="27">
        <v>0</v>
      </c>
      <c r="F14" s="26">
        <v>7444.4383500000004</v>
      </c>
      <c r="G14" s="26">
        <v>0</v>
      </c>
      <c r="H14" s="27">
        <v>0</v>
      </c>
      <c r="I14" s="26">
        <f>153.59538+1.336</f>
        <v>154.93138000000002</v>
      </c>
      <c r="J14" s="26">
        <v>0</v>
      </c>
      <c r="K14" s="26">
        <f t="shared" si="0"/>
        <v>7289.5069700000004</v>
      </c>
      <c r="L14" s="28" t="s">
        <v>735</v>
      </c>
      <c r="M14" s="36">
        <v>45328</v>
      </c>
      <c r="N14" s="33" t="s">
        <v>736</v>
      </c>
    </row>
    <row r="15" spans="1:14" s="25" customFormat="1" ht="39.950000000000003" customHeight="1">
      <c r="A15" s="112" t="s">
        <v>749</v>
      </c>
      <c r="B15" s="30" t="s">
        <v>17</v>
      </c>
      <c r="C15" s="36">
        <v>40207</v>
      </c>
      <c r="D15" s="26">
        <v>3768.3510000000001</v>
      </c>
      <c r="E15" s="27">
        <v>0</v>
      </c>
      <c r="F15" s="26">
        <v>3703.3103099999998</v>
      </c>
      <c r="G15" s="26">
        <v>0</v>
      </c>
      <c r="H15" s="27">
        <v>0</v>
      </c>
      <c r="I15" s="26">
        <v>198.61930000000001</v>
      </c>
      <c r="J15" s="26">
        <v>0</v>
      </c>
      <c r="K15" s="26">
        <f t="shared" si="0"/>
        <v>3504.69101</v>
      </c>
      <c r="L15" s="28" t="s">
        <v>735</v>
      </c>
      <c r="M15" s="36">
        <v>45698</v>
      </c>
      <c r="N15" s="33" t="s">
        <v>736</v>
      </c>
    </row>
    <row r="16" spans="1:14" s="25" customFormat="1" ht="39.950000000000003" customHeight="1">
      <c r="A16" s="112" t="s">
        <v>750</v>
      </c>
      <c r="B16" s="30" t="s">
        <v>17</v>
      </c>
      <c r="C16" s="36">
        <v>40574</v>
      </c>
      <c r="D16" s="26">
        <v>3617</v>
      </c>
      <c r="E16" s="27">
        <v>0</v>
      </c>
      <c r="F16" s="26">
        <v>3617</v>
      </c>
      <c r="G16" s="26">
        <v>0</v>
      </c>
      <c r="H16" s="27">
        <v>0</v>
      </c>
      <c r="I16" s="26">
        <v>446.49347</v>
      </c>
      <c r="J16" s="26">
        <v>0</v>
      </c>
      <c r="K16" s="26">
        <f t="shared" si="0"/>
        <v>3170.5065300000001</v>
      </c>
      <c r="L16" s="28" t="s">
        <v>735</v>
      </c>
      <c r="M16" s="36">
        <v>46068</v>
      </c>
      <c r="N16" s="33" t="s">
        <v>736</v>
      </c>
    </row>
    <row r="17" spans="1:14" s="25" customFormat="1" ht="39.950000000000003" customHeight="1">
      <c r="A17" s="112" t="s">
        <v>751</v>
      </c>
      <c r="B17" s="30" t="s">
        <v>17</v>
      </c>
      <c r="C17" s="36">
        <v>40885</v>
      </c>
      <c r="D17" s="26">
        <v>2381.614</v>
      </c>
      <c r="E17" s="27">
        <v>509.60500000000002</v>
      </c>
      <c r="F17" s="26">
        <v>2356.3288499999999</v>
      </c>
      <c r="G17" s="26">
        <v>0</v>
      </c>
      <c r="H17" s="27">
        <v>0</v>
      </c>
      <c r="I17" s="26">
        <v>0</v>
      </c>
      <c r="J17" s="26">
        <v>0</v>
      </c>
      <c r="K17" s="26">
        <f t="shared" si="0"/>
        <v>2356.3288499999999</v>
      </c>
      <c r="L17" s="87" t="s">
        <v>43</v>
      </c>
      <c r="M17" s="36">
        <v>46377</v>
      </c>
      <c r="N17" s="33" t="s">
        <v>736</v>
      </c>
    </row>
    <row r="18" spans="1:14" s="25" customFormat="1" ht="39.950000000000003" customHeight="1">
      <c r="A18" s="112" t="s">
        <v>752</v>
      </c>
      <c r="B18" s="30" t="s">
        <v>739</v>
      </c>
      <c r="C18" s="36">
        <v>40939</v>
      </c>
      <c r="D18" s="26">
        <v>3338</v>
      </c>
      <c r="E18" s="27">
        <v>0</v>
      </c>
      <c r="F18" s="26">
        <v>3338</v>
      </c>
      <c r="G18" s="26">
        <v>0</v>
      </c>
      <c r="H18" s="27">
        <v>0</v>
      </c>
      <c r="I18" s="26">
        <v>241.44329999999999</v>
      </c>
      <c r="J18" s="26">
        <v>0</v>
      </c>
      <c r="K18" s="26">
        <f t="shared" si="0"/>
        <v>3096.5567000000001</v>
      </c>
      <c r="L18" s="28" t="s">
        <v>735</v>
      </c>
      <c r="M18" s="36">
        <v>46435</v>
      </c>
      <c r="N18" s="33" t="s">
        <v>736</v>
      </c>
    </row>
    <row r="19" spans="1:14" s="25" customFormat="1" ht="39.950000000000003" customHeight="1">
      <c r="A19" s="112" t="s">
        <v>753</v>
      </c>
      <c r="B19" s="30" t="s">
        <v>739</v>
      </c>
      <c r="C19" s="36">
        <v>41256</v>
      </c>
      <c r="D19" s="26">
        <v>1779.8119999999999</v>
      </c>
      <c r="E19" s="27">
        <v>0</v>
      </c>
      <c r="F19" s="26">
        <v>1593.4145600000002</v>
      </c>
      <c r="G19" s="26">
        <v>0</v>
      </c>
      <c r="H19" s="27">
        <v>0</v>
      </c>
      <c r="I19" s="26">
        <v>0</v>
      </c>
      <c r="J19" s="26">
        <v>0</v>
      </c>
      <c r="K19" s="26">
        <f t="shared" si="0"/>
        <v>1593.4145600000002</v>
      </c>
      <c r="L19" s="28" t="s">
        <v>735</v>
      </c>
      <c r="M19" s="36">
        <v>46813</v>
      </c>
      <c r="N19" s="33" t="s">
        <v>736</v>
      </c>
    </row>
    <row r="20" spans="1:14" s="25" customFormat="1" ht="39.950000000000003" customHeight="1">
      <c r="A20" s="112" t="s">
        <v>754</v>
      </c>
      <c r="B20" s="30" t="s">
        <v>17</v>
      </c>
      <c r="C20" s="36">
        <v>41304</v>
      </c>
      <c r="D20" s="26">
        <v>3288</v>
      </c>
      <c r="E20" s="27">
        <v>0</v>
      </c>
      <c r="F20" s="26">
        <v>3216.326</v>
      </c>
      <c r="G20" s="26">
        <v>0</v>
      </c>
      <c r="H20" s="27">
        <v>0</v>
      </c>
      <c r="I20" s="26">
        <v>472.09257000000002</v>
      </c>
      <c r="J20" s="26">
        <v>0</v>
      </c>
      <c r="K20" s="26">
        <f t="shared" si="0"/>
        <v>2744.2334300000002</v>
      </c>
      <c r="L20" s="28" t="s">
        <v>735</v>
      </c>
      <c r="M20" s="36">
        <v>46805</v>
      </c>
      <c r="N20" s="33" t="s">
        <v>736</v>
      </c>
    </row>
    <row r="21" spans="1:14" s="25" customFormat="1" ht="39.950000000000003" customHeight="1">
      <c r="A21" s="397" t="s">
        <v>755</v>
      </c>
      <c r="B21" s="399" t="s">
        <v>17</v>
      </c>
      <c r="C21" s="401">
        <v>41395</v>
      </c>
      <c r="D21" s="403">
        <v>13000</v>
      </c>
      <c r="E21" s="409">
        <v>0</v>
      </c>
      <c r="F21" s="32">
        <v>14284.4</v>
      </c>
      <c r="G21" s="32">
        <v>0</v>
      </c>
      <c r="H21" s="409">
        <v>0</v>
      </c>
      <c r="I21" s="32">
        <f>6726.04677+1814.99333+2413.90324</f>
        <v>10954.94334</v>
      </c>
      <c r="J21" s="32">
        <v>0</v>
      </c>
      <c r="K21" s="32">
        <f t="shared" si="0"/>
        <v>3329.4566599999998</v>
      </c>
      <c r="L21" s="415" t="s">
        <v>735</v>
      </c>
      <c r="M21" s="401">
        <v>42126</v>
      </c>
      <c r="N21" s="405" t="s">
        <v>736</v>
      </c>
    </row>
    <row r="22" spans="1:14" s="25" customFormat="1" ht="39.950000000000003" customHeight="1">
      <c r="A22" s="398"/>
      <c r="B22" s="400"/>
      <c r="C22" s="402"/>
      <c r="D22" s="404"/>
      <c r="E22" s="410"/>
      <c r="F22" s="34">
        <v>13000</v>
      </c>
      <c r="G22" s="34">
        <v>0</v>
      </c>
      <c r="H22" s="410"/>
      <c r="I22" s="34">
        <v>10352.65</v>
      </c>
      <c r="J22" s="34">
        <v>0</v>
      </c>
      <c r="K22" s="34">
        <f t="shared" si="0"/>
        <v>2647.3500000000004</v>
      </c>
      <c r="L22" s="416"/>
      <c r="M22" s="402"/>
      <c r="N22" s="406"/>
    </row>
    <row r="23" spans="1:14" s="25" customFormat="1" ht="39.950000000000003" customHeight="1">
      <c r="A23" s="112" t="s">
        <v>756</v>
      </c>
      <c r="B23" s="60" t="s">
        <v>17</v>
      </c>
      <c r="C23" s="59">
        <v>41667</v>
      </c>
      <c r="D23" s="61">
        <v>3289</v>
      </c>
      <c r="E23" s="27">
        <v>0</v>
      </c>
      <c r="F23" s="61">
        <v>3289</v>
      </c>
      <c r="G23" s="61">
        <v>0</v>
      </c>
      <c r="H23" s="27">
        <v>0</v>
      </c>
      <c r="I23" s="61">
        <v>411.35982000000001</v>
      </c>
      <c r="J23" s="61">
        <v>0</v>
      </c>
      <c r="K23" s="61">
        <f t="shared" si="0"/>
        <v>2877.6401799999999</v>
      </c>
      <c r="L23" s="28" t="s">
        <v>43</v>
      </c>
      <c r="M23" s="59">
        <v>47181</v>
      </c>
      <c r="N23" s="58" t="s">
        <v>688</v>
      </c>
    </row>
    <row r="24" spans="1:14" s="25" customFormat="1" ht="39.950000000000003" customHeight="1">
      <c r="A24" s="63" t="s">
        <v>501</v>
      </c>
      <c r="B24" s="60" t="s">
        <v>17</v>
      </c>
      <c r="C24" s="65" t="s">
        <v>1081</v>
      </c>
      <c r="D24" s="61">
        <v>3280</v>
      </c>
      <c r="E24" s="27">
        <v>0</v>
      </c>
      <c r="F24" s="61">
        <v>3280</v>
      </c>
      <c r="G24" s="61">
        <v>0</v>
      </c>
      <c r="H24" s="27">
        <v>0</v>
      </c>
      <c r="I24" s="61">
        <v>831.33288000000005</v>
      </c>
      <c r="J24" s="70">
        <v>0</v>
      </c>
      <c r="K24" s="61">
        <f t="shared" si="0"/>
        <v>2448.6671200000001</v>
      </c>
      <c r="L24" s="28" t="s">
        <v>43</v>
      </c>
      <c r="M24" s="65" t="s">
        <v>1083</v>
      </c>
      <c r="N24" s="58" t="s">
        <v>688</v>
      </c>
    </row>
    <row r="25" spans="1:14" s="25" customFormat="1" ht="39.950000000000003" customHeight="1">
      <c r="A25" s="64" t="s">
        <v>1080</v>
      </c>
      <c r="B25" s="60" t="s">
        <v>17</v>
      </c>
      <c r="C25" s="66" t="s">
        <v>1082</v>
      </c>
      <c r="D25" s="61">
        <v>885</v>
      </c>
      <c r="E25" s="27">
        <v>0</v>
      </c>
      <c r="F25" s="72">
        <v>276.46208999999999</v>
      </c>
      <c r="G25" s="26">
        <v>0</v>
      </c>
      <c r="H25" s="27">
        <v>0</v>
      </c>
      <c r="I25" s="85">
        <v>33.26144</v>
      </c>
      <c r="J25" s="26">
        <v>0</v>
      </c>
      <c r="K25" s="26">
        <f t="shared" si="0"/>
        <v>243.20065</v>
      </c>
      <c r="L25" s="87" t="s">
        <v>43</v>
      </c>
      <c r="M25" s="65" t="s">
        <v>1084</v>
      </c>
      <c r="N25" s="33" t="s">
        <v>736</v>
      </c>
    </row>
    <row r="26" spans="1:14" s="84" customFormat="1" ht="39.950000000000003" customHeight="1">
      <c r="A26" s="113" t="s">
        <v>1385</v>
      </c>
      <c r="B26" s="100" t="s">
        <v>17</v>
      </c>
      <c r="C26" s="89" t="s">
        <v>1093</v>
      </c>
      <c r="D26" s="87">
        <v>3300</v>
      </c>
      <c r="E26" s="86">
        <v>0</v>
      </c>
      <c r="F26" s="87">
        <v>3200</v>
      </c>
      <c r="G26" s="80">
        <v>0</v>
      </c>
      <c r="H26" s="86">
        <v>0</v>
      </c>
      <c r="I26" s="80">
        <v>716.65553999999997</v>
      </c>
      <c r="J26" s="98">
        <v>0</v>
      </c>
      <c r="K26" s="96">
        <f t="shared" si="0"/>
        <v>2483.3444600000003</v>
      </c>
      <c r="L26" s="87" t="s">
        <v>43</v>
      </c>
      <c r="M26" s="99">
        <v>47903</v>
      </c>
      <c r="N26" s="81" t="s">
        <v>1384</v>
      </c>
    </row>
    <row r="27" spans="1:14" s="84" customFormat="1" ht="39.950000000000003" customHeight="1">
      <c r="A27" s="113" t="s">
        <v>1408</v>
      </c>
      <c r="B27" s="111" t="s">
        <v>17</v>
      </c>
      <c r="C27" s="89" t="s">
        <v>1405</v>
      </c>
      <c r="D27" s="97">
        <v>2656</v>
      </c>
      <c r="E27" s="86">
        <v>0</v>
      </c>
      <c r="F27" s="101">
        <v>2656</v>
      </c>
      <c r="G27" s="87"/>
      <c r="H27" s="86">
        <v>0</v>
      </c>
      <c r="I27" s="80">
        <f>395.73494+0.54342</f>
        <v>396.27836000000002</v>
      </c>
      <c r="J27" s="92">
        <v>0</v>
      </c>
      <c r="K27" s="96">
        <f t="shared" si="0"/>
        <v>2259.7216399999998</v>
      </c>
      <c r="L27" s="87" t="s">
        <v>43</v>
      </c>
      <c r="M27" s="88">
        <v>48260</v>
      </c>
      <c r="N27" s="81" t="s">
        <v>1406</v>
      </c>
    </row>
    <row r="28" spans="1:14" s="84" customFormat="1" ht="39.950000000000003" customHeight="1">
      <c r="A28" s="64" t="s">
        <v>1409</v>
      </c>
      <c r="B28" s="111" t="s">
        <v>17</v>
      </c>
      <c r="C28" s="104" t="s">
        <v>1407</v>
      </c>
      <c r="D28" s="91">
        <v>2574</v>
      </c>
      <c r="E28" s="86">
        <v>0</v>
      </c>
      <c r="F28" s="106">
        <v>2574</v>
      </c>
      <c r="G28" s="102"/>
      <c r="H28" s="105">
        <v>0</v>
      </c>
      <c r="I28" s="80">
        <v>562.85772999999995</v>
      </c>
      <c r="J28" s="80">
        <v>0</v>
      </c>
      <c r="K28" s="96">
        <f t="shared" si="0"/>
        <v>2011.1422700000001</v>
      </c>
      <c r="L28" s="87" t="s">
        <v>43</v>
      </c>
      <c r="M28" s="107">
        <v>48624</v>
      </c>
      <c r="N28" s="81" t="s">
        <v>688</v>
      </c>
    </row>
    <row r="29" spans="1:14" s="84" customFormat="1" ht="39.950000000000003" customHeight="1">
      <c r="A29" s="104" t="s">
        <v>1411</v>
      </c>
      <c r="B29" s="103" t="s">
        <v>17</v>
      </c>
      <c r="C29" s="89" t="s">
        <v>1410</v>
      </c>
      <c r="D29" s="117">
        <v>2574</v>
      </c>
      <c r="E29" s="86">
        <v>0</v>
      </c>
      <c r="F29" s="106">
        <v>2574</v>
      </c>
      <c r="G29" s="121"/>
      <c r="H29" s="105">
        <v>0</v>
      </c>
      <c r="I29" s="80">
        <v>385.58767999999998</v>
      </c>
      <c r="J29" s="80">
        <v>0</v>
      </c>
      <c r="K29" s="96">
        <f t="shared" si="0"/>
        <v>2188.4123199999999</v>
      </c>
      <c r="L29" s="87" t="s">
        <v>43</v>
      </c>
      <c r="M29" s="107">
        <v>48990</v>
      </c>
      <c r="N29" s="81" t="s">
        <v>688</v>
      </c>
    </row>
    <row r="30" spans="1:14" s="84" customFormat="1" ht="39.950000000000003" customHeight="1">
      <c r="A30" s="104" t="s">
        <v>1417</v>
      </c>
      <c r="B30" s="103" t="s">
        <v>17</v>
      </c>
      <c r="C30" s="89" t="s">
        <v>1443</v>
      </c>
      <c r="D30" s="215">
        <v>2574</v>
      </c>
      <c r="E30" s="86">
        <v>0</v>
      </c>
      <c r="F30" s="106">
        <v>2574</v>
      </c>
      <c r="G30" s="222"/>
      <c r="H30" s="105">
        <v>0</v>
      </c>
      <c r="I30" s="80">
        <v>0</v>
      </c>
      <c r="J30" s="80">
        <v>0</v>
      </c>
      <c r="K30" s="96">
        <f t="shared" si="0"/>
        <v>2574</v>
      </c>
      <c r="L30" s="87" t="s">
        <v>43</v>
      </c>
      <c r="M30" s="107"/>
      <c r="N30" s="81"/>
    </row>
    <row r="31" spans="1:14" s="84" customFormat="1" ht="39.950000000000003" customHeight="1">
      <c r="A31" s="104"/>
      <c r="B31" s="103"/>
      <c r="C31" s="89"/>
      <c r="D31" s="215"/>
      <c r="E31" s="86"/>
      <c r="F31" s="106"/>
      <c r="G31" s="222"/>
      <c r="H31" s="105"/>
      <c r="I31" s="80"/>
      <c r="J31" s="80"/>
      <c r="K31" s="96"/>
      <c r="L31" s="87"/>
      <c r="M31" s="107"/>
      <c r="N31" s="81"/>
    </row>
    <row r="32" spans="1:14" s="84" customFormat="1" ht="39.950000000000003" customHeight="1">
      <c r="A32" s="104"/>
      <c r="B32" s="103"/>
      <c r="C32" s="89"/>
      <c r="D32" s="215"/>
      <c r="E32" s="86"/>
      <c r="F32" s="106"/>
      <c r="G32" s="222"/>
      <c r="H32" s="105"/>
      <c r="I32" s="80"/>
      <c r="J32" s="80"/>
      <c r="K32" s="96"/>
      <c r="L32" s="87"/>
      <c r="M32" s="107"/>
      <c r="N32" s="81"/>
    </row>
    <row r="33" spans="1:14" s="84" customFormat="1" ht="39.950000000000003" customHeight="1">
      <c r="A33" s="89"/>
      <c r="B33" s="103"/>
      <c r="C33" s="89"/>
      <c r="D33" s="108"/>
      <c r="E33" s="86"/>
      <c r="F33" s="101"/>
      <c r="G33" s="87"/>
      <c r="H33" s="86"/>
      <c r="I33" s="109"/>
      <c r="J33" s="109"/>
      <c r="K33" s="96"/>
      <c r="L33" s="109"/>
      <c r="M33" s="110"/>
      <c r="N33" s="81"/>
    </row>
    <row r="34" spans="1:14" ht="39.950000000000003" customHeight="1">
      <c r="A34" s="337" t="s">
        <v>732</v>
      </c>
      <c r="B34" s="338"/>
      <c r="C34" s="358">
        <f>COUNTA(B6:B33)</f>
        <v>23</v>
      </c>
      <c r="D34" s="43">
        <f>SUM(D6:D8,D11:D20)+SUM(D23:D33)</f>
        <v>101514.777</v>
      </c>
      <c r="E34" s="56">
        <f>SUM(E6:E8,E11:E20)+SUM(E23:E33)</f>
        <v>509.60500000000002</v>
      </c>
      <c r="F34" s="56">
        <f t="shared" ref="F34:K34" si="1">SUM(F5:F9,F11:F21)+SUM(F23:F33)</f>
        <v>249528.65307999996</v>
      </c>
      <c r="G34" s="73">
        <f t="shared" si="1"/>
        <v>0</v>
      </c>
      <c r="H34" s="73">
        <f t="shared" si="1"/>
        <v>10071.34144</v>
      </c>
      <c r="I34" s="73">
        <f t="shared" si="1"/>
        <v>97187.41580100001</v>
      </c>
      <c r="J34" s="73">
        <f t="shared" si="1"/>
        <v>0</v>
      </c>
      <c r="K34" s="73">
        <f t="shared" si="1"/>
        <v>152341.23727900002</v>
      </c>
      <c r="L34" s="56">
        <f>SUM(L6:L8,L11:L20)+SUM(L23:L33)</f>
        <v>0</v>
      </c>
      <c r="M34" s="411"/>
      <c r="N34" s="412"/>
    </row>
    <row r="35" spans="1:14" ht="39.950000000000003" customHeight="1" thickBot="1">
      <c r="A35" s="339"/>
      <c r="B35" s="340"/>
      <c r="C35" s="359"/>
      <c r="D35" s="44">
        <f>SUM(D9)+D21+D5</f>
        <v>138000</v>
      </c>
      <c r="E35" s="39">
        <f>E9+E21</f>
        <v>0</v>
      </c>
      <c r="F35" s="44">
        <f>SUM(F10)+F22</f>
        <v>92999.999396000014</v>
      </c>
      <c r="G35" s="44">
        <f>SUM(G10)+G22</f>
        <v>0</v>
      </c>
      <c r="H35" s="39">
        <f>H9+H21</f>
        <v>10071.34144</v>
      </c>
      <c r="I35" s="44">
        <f>SUM(I10)+I22</f>
        <v>12752.65</v>
      </c>
      <c r="J35" s="44">
        <f>SUM(J10)+J22</f>
        <v>0</v>
      </c>
      <c r="K35" s="44">
        <f>SUM(K10)+K22</f>
        <v>80247.34939600002</v>
      </c>
      <c r="L35" s="44">
        <f>SUM(L10)+L22</f>
        <v>0</v>
      </c>
      <c r="M35" s="413"/>
      <c r="N35" s="414"/>
    </row>
    <row r="38" spans="1:14">
      <c r="F38" s="45"/>
    </row>
    <row r="40" spans="1:14">
      <c r="F40" s="74"/>
    </row>
    <row r="41" spans="1:14">
      <c r="F41" s="78"/>
      <c r="G41" s="78"/>
      <c r="H41" s="78"/>
      <c r="I41" s="78"/>
      <c r="J41" s="78"/>
    </row>
    <row r="42" spans="1:14">
      <c r="F42" s="79">
        <f>F6+F7+F8+F11+F12+F13+F14+F15+F16+F17+F18+F19+F20+F21+F23+F24+F25</f>
        <v>93685.039139999993</v>
      </c>
      <c r="G42" s="79">
        <f>G6+G7+G8+G11+G12+G13+G14+G15+G16+G17+G18+G19+G20+G21+G23+G24+G25+H25</f>
        <v>0</v>
      </c>
      <c r="H42" s="79">
        <f>H6+H7+H8+H11+H12+H13+H14+H15+H16+H17+H18+H19+H20+H21+H23+H24+H25+I25</f>
        <v>33.26144</v>
      </c>
      <c r="I42" s="79">
        <f>I6+I7+I8+I11+I12+I13+I14+I15+I16+I17+I18+I19+I20+I21+I23+I24+I25</f>
        <v>25377.073590000004</v>
      </c>
      <c r="J42" s="79">
        <f>J6+J7+J8+J11+J12+J13+J14+J15+J16+J17+J18+J19+J20+J21+J23+J24+J25</f>
        <v>0</v>
      </c>
    </row>
    <row r="43" spans="1:14">
      <c r="F43" s="79" t="e">
        <f>#REF!</f>
        <v>#REF!</v>
      </c>
      <c r="G43" s="79"/>
      <c r="H43" s="79"/>
      <c r="I43" s="79"/>
      <c r="J43" s="79"/>
    </row>
    <row r="44" spans="1:14">
      <c r="F44" s="78"/>
      <c r="G44" s="78"/>
      <c r="H44" s="78"/>
      <c r="I44" s="78"/>
      <c r="J44" s="78"/>
    </row>
    <row r="45" spans="1:14">
      <c r="F45" s="78"/>
      <c r="G45" s="78"/>
      <c r="H45" s="78"/>
      <c r="I45" s="78"/>
      <c r="J45" s="78"/>
    </row>
  </sheetData>
  <mergeCells count="32">
    <mergeCell ref="A3:A4"/>
    <mergeCell ref="A9:A10"/>
    <mergeCell ref="M9:M10"/>
    <mergeCell ref="L3:L4"/>
    <mergeCell ref="I3:J3"/>
    <mergeCell ref="M3:M4"/>
    <mergeCell ref="B9:B10"/>
    <mergeCell ref="C9:C10"/>
    <mergeCell ref="D9:D10"/>
    <mergeCell ref="E9:E10"/>
    <mergeCell ref="N3:N4"/>
    <mergeCell ref="B3:B4"/>
    <mergeCell ref="C3:C4"/>
    <mergeCell ref="D3:D4"/>
    <mergeCell ref="E3:E4"/>
    <mergeCell ref="F3:H3"/>
    <mergeCell ref="K3:K4"/>
    <mergeCell ref="N21:N22"/>
    <mergeCell ref="H9:H10"/>
    <mergeCell ref="H21:H22"/>
    <mergeCell ref="M34:N35"/>
    <mergeCell ref="E21:E22"/>
    <mergeCell ref="L21:L22"/>
    <mergeCell ref="M21:M22"/>
    <mergeCell ref="N9:N10"/>
    <mergeCell ref="L9:L10"/>
    <mergeCell ref="A34:B35"/>
    <mergeCell ref="A21:A22"/>
    <mergeCell ref="B21:B22"/>
    <mergeCell ref="C21:C22"/>
    <mergeCell ref="D21:D22"/>
    <mergeCell ref="C34:C35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30" fitToHeight="3" orientation="landscape" r:id="rId1"/>
  <headerFooter alignWithMargins="0">
    <oddFooter>&amp;P페이지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39"/>
  <sheetViews>
    <sheetView view="pageBreakPreview" zoomScale="85" zoomScaleNormal="85" zoomScaleSheetLayoutView="85" workbookViewId="0">
      <pane xSplit="1" ySplit="5" topLeftCell="B42" activePane="bottomRight" state="frozen"/>
      <selection activeCell="K21" sqref="K21"/>
      <selection pane="topRight" activeCell="K21" sqref="K21"/>
      <selection pane="bottomLeft" activeCell="K21" sqref="K21"/>
      <selection pane="bottomRight" activeCell="H281" sqref="H281"/>
    </sheetView>
  </sheetViews>
  <sheetFormatPr defaultRowHeight="13.5"/>
  <cols>
    <col min="1" max="1" width="30.77734375" customWidth="1"/>
    <col min="2" max="2" width="26" bestFit="1" customWidth="1"/>
    <col min="3" max="3" width="14" bestFit="1" customWidth="1"/>
    <col min="4" max="6" width="12" bestFit="1" customWidth="1"/>
    <col min="7" max="7" width="27" bestFit="1" customWidth="1"/>
    <col min="8" max="8" width="80.88671875" customWidth="1"/>
    <col min="9" max="9" width="28.6640625" customWidth="1"/>
    <col min="15" max="15" width="2.88671875" bestFit="1" customWidth="1"/>
  </cols>
  <sheetData>
    <row r="1" spans="1:15" ht="31.5">
      <c r="A1" s="163" t="s">
        <v>1079</v>
      </c>
      <c r="B1" s="4"/>
      <c r="C1" s="4"/>
      <c r="D1" s="4"/>
      <c r="E1" s="4"/>
      <c r="F1" s="4"/>
      <c r="G1" s="4"/>
      <c r="H1" s="4"/>
    </row>
    <row r="2" spans="1:15" ht="31.5">
      <c r="A2" s="4"/>
      <c r="B2" s="4"/>
      <c r="C2" s="4"/>
      <c r="D2" s="4"/>
      <c r="E2" s="4"/>
      <c r="F2" s="4"/>
      <c r="G2" s="4"/>
      <c r="H2" s="4"/>
    </row>
    <row r="3" spans="1:15" ht="26.25">
      <c r="A3" s="163" t="s">
        <v>997</v>
      </c>
      <c r="B3" s="137"/>
      <c r="C3" s="137"/>
      <c r="D3" s="137"/>
      <c r="E3" s="137"/>
      <c r="F3" s="137"/>
      <c r="G3" s="137"/>
      <c r="H3" s="137"/>
    </row>
    <row r="4" spans="1:15" ht="21" thickBot="1">
      <c r="A4" s="137"/>
      <c r="B4" s="137"/>
      <c r="C4" s="137"/>
      <c r="D4" s="137"/>
      <c r="E4" s="137"/>
      <c r="F4" s="137"/>
      <c r="G4" s="137"/>
      <c r="H4" s="138" t="s">
        <v>999</v>
      </c>
      <c r="O4" t="s">
        <v>496</v>
      </c>
    </row>
    <row r="5" spans="1:15" ht="21" thickBot="1">
      <c r="A5" s="189" t="s">
        <v>998</v>
      </c>
      <c r="B5" s="187" t="s">
        <v>52</v>
      </c>
      <c r="C5" s="187" t="s">
        <v>5</v>
      </c>
      <c r="D5" s="187" t="s">
        <v>299</v>
      </c>
      <c r="E5" s="187" t="s">
        <v>298</v>
      </c>
      <c r="F5" s="187" t="s">
        <v>297</v>
      </c>
      <c r="G5" s="187" t="s">
        <v>51</v>
      </c>
      <c r="H5" s="188" t="s">
        <v>50</v>
      </c>
    </row>
    <row r="6" spans="1:15" ht="21" thickTop="1">
      <c r="A6" s="434" t="s">
        <v>775</v>
      </c>
      <c r="B6" s="143" t="s">
        <v>776</v>
      </c>
      <c r="C6" s="176">
        <v>36584</v>
      </c>
      <c r="D6" s="123">
        <v>500</v>
      </c>
      <c r="E6" s="123">
        <v>500</v>
      </c>
      <c r="F6" s="123">
        <v>500</v>
      </c>
      <c r="G6" s="186" t="s">
        <v>777</v>
      </c>
      <c r="H6" s="150" t="s">
        <v>495</v>
      </c>
    </row>
    <row r="7" spans="1:15" ht="20.25">
      <c r="A7" s="429"/>
      <c r="B7" s="435" t="s">
        <v>210</v>
      </c>
      <c r="C7" s="181">
        <v>37445</v>
      </c>
      <c r="D7" s="126">
        <v>114</v>
      </c>
      <c r="E7" s="126">
        <v>105</v>
      </c>
      <c r="F7" s="126">
        <v>105</v>
      </c>
      <c r="G7" s="190" t="s">
        <v>778</v>
      </c>
      <c r="H7" s="151" t="s">
        <v>305</v>
      </c>
    </row>
    <row r="8" spans="1:15" ht="20.25">
      <c r="A8" s="429"/>
      <c r="B8" s="435"/>
      <c r="C8" s="181">
        <v>37560</v>
      </c>
      <c r="D8" s="126">
        <v>75</v>
      </c>
      <c r="E8" s="126">
        <v>75</v>
      </c>
      <c r="F8" s="126">
        <v>75</v>
      </c>
      <c r="G8" s="190" t="s">
        <v>868</v>
      </c>
      <c r="H8" s="151" t="s">
        <v>305</v>
      </c>
    </row>
    <row r="9" spans="1:15" ht="20.25">
      <c r="A9" s="429"/>
      <c r="B9" s="435" t="s">
        <v>779</v>
      </c>
      <c r="C9" s="181">
        <v>37560</v>
      </c>
      <c r="D9" s="126">
        <v>78</v>
      </c>
      <c r="E9" s="126">
        <v>73</v>
      </c>
      <c r="F9" s="126">
        <v>73</v>
      </c>
      <c r="G9" s="190" t="s">
        <v>780</v>
      </c>
      <c r="H9" s="151" t="s">
        <v>781</v>
      </c>
    </row>
    <row r="10" spans="1:15" ht="20.25">
      <c r="A10" s="429"/>
      <c r="B10" s="435"/>
      <c r="C10" s="181">
        <v>37604</v>
      </c>
      <c r="D10" s="126">
        <v>27</v>
      </c>
      <c r="E10" s="126">
        <v>27</v>
      </c>
      <c r="F10" s="126">
        <v>27</v>
      </c>
      <c r="G10" s="190" t="s">
        <v>782</v>
      </c>
      <c r="H10" s="151" t="s">
        <v>781</v>
      </c>
    </row>
    <row r="11" spans="1:15" ht="20.25">
      <c r="A11" s="429"/>
      <c r="B11" s="435"/>
      <c r="C11" s="181">
        <v>37798</v>
      </c>
      <c r="D11" s="126">
        <v>90</v>
      </c>
      <c r="E11" s="126">
        <v>90</v>
      </c>
      <c r="F11" s="126">
        <v>90</v>
      </c>
      <c r="G11" s="190" t="s">
        <v>783</v>
      </c>
      <c r="H11" s="151" t="s">
        <v>781</v>
      </c>
    </row>
    <row r="12" spans="1:15" ht="20.25">
      <c r="A12" s="429"/>
      <c r="B12" s="435"/>
      <c r="C12" s="190">
        <v>38772</v>
      </c>
      <c r="D12" s="126">
        <v>50</v>
      </c>
      <c r="E12" s="126">
        <v>30</v>
      </c>
      <c r="F12" s="126">
        <v>30</v>
      </c>
      <c r="G12" s="190" t="s">
        <v>494</v>
      </c>
      <c r="H12" s="151" t="s">
        <v>493</v>
      </c>
    </row>
    <row r="13" spans="1:15" ht="20.25">
      <c r="A13" s="429"/>
      <c r="B13" s="147" t="s">
        <v>492</v>
      </c>
      <c r="C13" s="181">
        <v>37771</v>
      </c>
      <c r="D13" s="126">
        <v>100</v>
      </c>
      <c r="E13" s="126">
        <v>100</v>
      </c>
      <c r="F13" s="126">
        <v>100</v>
      </c>
      <c r="G13" s="190" t="s">
        <v>784</v>
      </c>
      <c r="H13" s="151" t="s">
        <v>869</v>
      </c>
    </row>
    <row r="14" spans="1:15" ht="20.25">
      <c r="A14" s="429"/>
      <c r="B14" s="147" t="s">
        <v>870</v>
      </c>
      <c r="C14" s="181">
        <v>37834</v>
      </c>
      <c r="D14" s="126">
        <v>200</v>
      </c>
      <c r="E14" s="126">
        <v>124</v>
      </c>
      <c r="F14" s="126">
        <v>124</v>
      </c>
      <c r="G14" s="190" t="s">
        <v>871</v>
      </c>
      <c r="H14" s="151" t="s">
        <v>305</v>
      </c>
    </row>
    <row r="15" spans="1:15" ht="20.25">
      <c r="A15" s="429"/>
      <c r="B15" s="147" t="s">
        <v>376</v>
      </c>
      <c r="C15" s="181">
        <v>37882</v>
      </c>
      <c r="D15" s="126">
        <v>55</v>
      </c>
      <c r="E15" s="126">
        <v>55</v>
      </c>
      <c r="F15" s="126">
        <v>55</v>
      </c>
      <c r="G15" s="190" t="s">
        <v>785</v>
      </c>
      <c r="H15" s="151" t="s">
        <v>477</v>
      </c>
    </row>
    <row r="16" spans="1:15" ht="20.25">
      <c r="A16" s="429"/>
      <c r="B16" s="147" t="s">
        <v>314</v>
      </c>
      <c r="C16" s="181">
        <v>37890</v>
      </c>
      <c r="D16" s="126">
        <v>200</v>
      </c>
      <c r="E16" s="126">
        <v>200</v>
      </c>
      <c r="F16" s="126">
        <v>200</v>
      </c>
      <c r="G16" s="190" t="s">
        <v>786</v>
      </c>
      <c r="H16" s="151" t="s">
        <v>787</v>
      </c>
    </row>
    <row r="17" spans="1:8" ht="20.25">
      <c r="A17" s="429"/>
      <c r="B17" s="147" t="s">
        <v>788</v>
      </c>
      <c r="C17" s="181">
        <v>37890</v>
      </c>
      <c r="D17" s="126">
        <v>100</v>
      </c>
      <c r="E17" s="126">
        <v>100</v>
      </c>
      <c r="F17" s="126">
        <v>100</v>
      </c>
      <c r="G17" s="190" t="s">
        <v>786</v>
      </c>
      <c r="H17" s="151" t="s">
        <v>787</v>
      </c>
    </row>
    <row r="18" spans="1:8" ht="20.25">
      <c r="A18" s="429"/>
      <c r="B18" s="147" t="s">
        <v>491</v>
      </c>
      <c r="C18" s="181">
        <v>37890</v>
      </c>
      <c r="D18" s="126">
        <v>200</v>
      </c>
      <c r="E18" s="126">
        <v>200</v>
      </c>
      <c r="F18" s="126">
        <v>200</v>
      </c>
      <c r="G18" s="190" t="s">
        <v>789</v>
      </c>
      <c r="H18" s="151" t="s">
        <v>305</v>
      </c>
    </row>
    <row r="19" spans="1:8" ht="20.25">
      <c r="A19" s="429"/>
      <c r="B19" s="147" t="s">
        <v>490</v>
      </c>
      <c r="C19" s="181">
        <v>37911</v>
      </c>
      <c r="D19" s="126">
        <v>70</v>
      </c>
      <c r="E19" s="126">
        <v>70</v>
      </c>
      <c r="F19" s="126">
        <v>70</v>
      </c>
      <c r="G19" s="190" t="s">
        <v>790</v>
      </c>
      <c r="H19" s="151" t="s">
        <v>476</v>
      </c>
    </row>
    <row r="20" spans="1:8" ht="20.25">
      <c r="A20" s="429"/>
      <c r="B20" s="147" t="s">
        <v>791</v>
      </c>
      <c r="C20" s="181">
        <v>37978</v>
      </c>
      <c r="D20" s="126">
        <v>30</v>
      </c>
      <c r="E20" s="126">
        <v>30</v>
      </c>
      <c r="F20" s="126">
        <v>30</v>
      </c>
      <c r="G20" s="190" t="s">
        <v>792</v>
      </c>
      <c r="H20" s="151" t="s">
        <v>476</v>
      </c>
    </row>
    <row r="21" spans="1:8" ht="20.25">
      <c r="A21" s="429"/>
      <c r="B21" s="147" t="s">
        <v>793</v>
      </c>
      <c r="C21" s="181">
        <v>37981</v>
      </c>
      <c r="D21" s="126">
        <v>50</v>
      </c>
      <c r="E21" s="126">
        <v>50</v>
      </c>
      <c r="F21" s="126">
        <v>50</v>
      </c>
      <c r="G21" s="190" t="s">
        <v>792</v>
      </c>
      <c r="H21" s="151" t="s">
        <v>476</v>
      </c>
    </row>
    <row r="22" spans="1:8" ht="20.25">
      <c r="A22" s="429"/>
      <c r="B22" s="147" t="s">
        <v>794</v>
      </c>
      <c r="C22" s="181">
        <v>38005</v>
      </c>
      <c r="D22" s="126">
        <v>430</v>
      </c>
      <c r="E22" s="126">
        <v>210</v>
      </c>
      <c r="F22" s="126">
        <v>210</v>
      </c>
      <c r="G22" s="190" t="s">
        <v>872</v>
      </c>
      <c r="H22" s="151" t="s">
        <v>873</v>
      </c>
    </row>
    <row r="23" spans="1:8" ht="20.25">
      <c r="A23" s="429"/>
      <c r="B23" s="147" t="s">
        <v>791</v>
      </c>
      <c r="C23" s="181">
        <v>38166</v>
      </c>
      <c r="D23" s="126">
        <v>30</v>
      </c>
      <c r="E23" s="126">
        <v>30</v>
      </c>
      <c r="F23" s="126">
        <v>30</v>
      </c>
      <c r="G23" s="190" t="s">
        <v>874</v>
      </c>
      <c r="H23" s="151" t="s">
        <v>875</v>
      </c>
    </row>
    <row r="24" spans="1:8" ht="20.25">
      <c r="A24" s="429"/>
      <c r="B24" s="147" t="s">
        <v>421</v>
      </c>
      <c r="C24" s="181">
        <v>38076</v>
      </c>
      <c r="D24" s="126">
        <v>100</v>
      </c>
      <c r="E24" s="126">
        <v>100</v>
      </c>
      <c r="F24" s="126">
        <v>100</v>
      </c>
      <c r="G24" s="190" t="s">
        <v>876</v>
      </c>
      <c r="H24" s="151" t="s">
        <v>877</v>
      </c>
    </row>
    <row r="25" spans="1:8" ht="20.25">
      <c r="A25" s="429"/>
      <c r="B25" s="147" t="s">
        <v>489</v>
      </c>
      <c r="C25" s="181">
        <v>38327</v>
      </c>
      <c r="D25" s="126">
        <v>100</v>
      </c>
      <c r="E25" s="126">
        <v>100</v>
      </c>
      <c r="F25" s="126">
        <v>100</v>
      </c>
      <c r="G25" s="190" t="s">
        <v>488</v>
      </c>
      <c r="H25" s="151" t="s">
        <v>878</v>
      </c>
    </row>
    <row r="26" spans="1:8" ht="20.25">
      <c r="A26" s="429"/>
      <c r="B26" s="147" t="s">
        <v>360</v>
      </c>
      <c r="C26" s="181">
        <v>38462</v>
      </c>
      <c r="D26" s="126">
        <v>100</v>
      </c>
      <c r="E26" s="126">
        <v>100</v>
      </c>
      <c r="F26" s="126">
        <v>100</v>
      </c>
      <c r="G26" s="190" t="s">
        <v>416</v>
      </c>
      <c r="H26" s="151" t="s">
        <v>487</v>
      </c>
    </row>
    <row r="27" spans="1:8" ht="20.25">
      <c r="A27" s="430"/>
      <c r="B27" s="147" t="s">
        <v>879</v>
      </c>
      <c r="C27" s="181">
        <v>38226</v>
      </c>
      <c r="D27" s="126">
        <v>200</v>
      </c>
      <c r="E27" s="126">
        <v>50</v>
      </c>
      <c r="F27" s="126">
        <v>50</v>
      </c>
      <c r="G27" s="190" t="s">
        <v>880</v>
      </c>
      <c r="H27" s="151" t="s">
        <v>881</v>
      </c>
    </row>
    <row r="28" spans="1:8" ht="20.25">
      <c r="A28" s="428"/>
      <c r="B28" s="147" t="s">
        <v>486</v>
      </c>
      <c r="C28" s="181">
        <v>37064</v>
      </c>
      <c r="D28" s="126">
        <v>30</v>
      </c>
      <c r="E28" s="126">
        <v>30</v>
      </c>
      <c r="F28" s="126">
        <v>30</v>
      </c>
      <c r="G28" s="190" t="s">
        <v>882</v>
      </c>
      <c r="H28" s="151" t="s">
        <v>799</v>
      </c>
    </row>
    <row r="29" spans="1:8" ht="20.25">
      <c r="A29" s="429"/>
      <c r="B29" s="147" t="s">
        <v>364</v>
      </c>
      <c r="C29" s="181">
        <v>37064</v>
      </c>
      <c r="D29" s="126">
        <v>20</v>
      </c>
      <c r="E29" s="126">
        <v>20</v>
      </c>
      <c r="F29" s="126">
        <v>20</v>
      </c>
      <c r="G29" s="190" t="s">
        <v>883</v>
      </c>
      <c r="H29" s="151" t="s">
        <v>799</v>
      </c>
    </row>
    <row r="30" spans="1:8" ht="20.25">
      <c r="A30" s="429"/>
      <c r="B30" s="147" t="s">
        <v>884</v>
      </c>
      <c r="C30" s="181">
        <v>37064</v>
      </c>
      <c r="D30" s="126">
        <v>268</v>
      </c>
      <c r="E30" s="126">
        <v>100</v>
      </c>
      <c r="F30" s="126">
        <v>100</v>
      </c>
      <c r="G30" s="190" t="s">
        <v>885</v>
      </c>
      <c r="H30" s="151" t="s">
        <v>799</v>
      </c>
    </row>
    <row r="31" spans="1:8" ht="20.25">
      <c r="A31" s="429"/>
      <c r="B31" s="147" t="s">
        <v>485</v>
      </c>
      <c r="C31" s="181">
        <v>37064</v>
      </c>
      <c r="D31" s="126">
        <v>128</v>
      </c>
      <c r="E31" s="126">
        <v>100</v>
      </c>
      <c r="F31" s="126">
        <v>100</v>
      </c>
      <c r="G31" s="190" t="s">
        <v>795</v>
      </c>
      <c r="H31" s="151" t="s">
        <v>796</v>
      </c>
    </row>
    <row r="32" spans="1:8" ht="20.25">
      <c r="A32" s="429"/>
      <c r="B32" s="147" t="s">
        <v>797</v>
      </c>
      <c r="C32" s="181">
        <v>37064</v>
      </c>
      <c r="D32" s="126">
        <v>76</v>
      </c>
      <c r="E32" s="126">
        <v>76</v>
      </c>
      <c r="F32" s="126">
        <v>76</v>
      </c>
      <c r="G32" s="190" t="s">
        <v>886</v>
      </c>
      <c r="H32" s="151" t="s">
        <v>796</v>
      </c>
    </row>
    <row r="33" spans="1:8" ht="20.25">
      <c r="A33" s="429"/>
      <c r="B33" s="147" t="s">
        <v>372</v>
      </c>
      <c r="C33" s="181">
        <v>37064</v>
      </c>
      <c r="D33" s="126">
        <v>31</v>
      </c>
      <c r="E33" s="126">
        <v>31</v>
      </c>
      <c r="F33" s="126">
        <v>31</v>
      </c>
      <c r="G33" s="190" t="s">
        <v>887</v>
      </c>
      <c r="H33" s="151" t="s">
        <v>796</v>
      </c>
    </row>
    <row r="34" spans="1:8" ht="20.25">
      <c r="A34" s="430"/>
      <c r="B34" s="147" t="s">
        <v>888</v>
      </c>
      <c r="C34" s="181">
        <v>37064</v>
      </c>
      <c r="D34" s="126">
        <v>122</v>
      </c>
      <c r="E34" s="126">
        <v>122</v>
      </c>
      <c r="F34" s="126">
        <v>122</v>
      </c>
      <c r="G34" s="190" t="s">
        <v>889</v>
      </c>
      <c r="H34" s="151" t="s">
        <v>890</v>
      </c>
    </row>
    <row r="35" spans="1:8" ht="20.25">
      <c r="A35" s="428" t="s">
        <v>891</v>
      </c>
      <c r="B35" s="147" t="s">
        <v>484</v>
      </c>
      <c r="C35" s="181">
        <v>37025</v>
      </c>
      <c r="D35" s="126">
        <v>395</v>
      </c>
      <c r="E35" s="126">
        <v>388.23072999999999</v>
      </c>
      <c r="F35" s="126">
        <v>388.23072999999999</v>
      </c>
      <c r="G35" s="190" t="s">
        <v>892</v>
      </c>
      <c r="H35" s="151" t="s">
        <v>796</v>
      </c>
    </row>
    <row r="36" spans="1:8" ht="20.25">
      <c r="A36" s="429"/>
      <c r="B36" s="147" t="s">
        <v>893</v>
      </c>
      <c r="C36" s="181">
        <v>37064</v>
      </c>
      <c r="D36" s="126">
        <v>204.74083999999999</v>
      </c>
      <c r="E36" s="126">
        <v>204.74083999999999</v>
      </c>
      <c r="F36" s="126">
        <v>204.74083999999999</v>
      </c>
      <c r="G36" s="190" t="s">
        <v>894</v>
      </c>
      <c r="H36" s="151" t="s">
        <v>476</v>
      </c>
    </row>
    <row r="37" spans="1:8" ht="20.25">
      <c r="A37" s="429"/>
      <c r="B37" s="147" t="s">
        <v>483</v>
      </c>
      <c r="C37" s="181">
        <v>37506</v>
      </c>
      <c r="D37" s="126">
        <v>110</v>
      </c>
      <c r="E37" s="126">
        <v>110</v>
      </c>
      <c r="F37" s="126">
        <v>110</v>
      </c>
      <c r="G37" s="190" t="s">
        <v>798</v>
      </c>
      <c r="H37" s="151" t="s">
        <v>799</v>
      </c>
    </row>
    <row r="38" spans="1:8" ht="20.25">
      <c r="A38" s="429"/>
      <c r="B38" s="147" t="s">
        <v>800</v>
      </c>
      <c r="C38" s="181">
        <v>37932</v>
      </c>
      <c r="D38" s="126">
        <v>50</v>
      </c>
      <c r="E38" s="126">
        <v>50</v>
      </c>
      <c r="F38" s="126">
        <v>50</v>
      </c>
      <c r="G38" s="190" t="s">
        <v>895</v>
      </c>
      <c r="H38" s="151" t="s">
        <v>476</v>
      </c>
    </row>
    <row r="39" spans="1:8" ht="20.25">
      <c r="A39" s="429"/>
      <c r="B39" s="147" t="s">
        <v>801</v>
      </c>
      <c r="C39" s="181">
        <v>37978</v>
      </c>
      <c r="D39" s="126">
        <v>40</v>
      </c>
      <c r="E39" s="126">
        <v>40</v>
      </c>
      <c r="F39" s="126">
        <v>40</v>
      </c>
      <c r="G39" s="190" t="s">
        <v>802</v>
      </c>
      <c r="H39" s="151" t="s">
        <v>476</v>
      </c>
    </row>
    <row r="40" spans="1:8" ht="20.25">
      <c r="A40" s="429"/>
      <c r="B40" s="147" t="s">
        <v>482</v>
      </c>
      <c r="C40" s="181">
        <v>38315</v>
      </c>
      <c r="D40" s="126">
        <v>200</v>
      </c>
      <c r="E40" s="126">
        <v>200</v>
      </c>
      <c r="F40" s="126">
        <v>200</v>
      </c>
      <c r="G40" s="190" t="s">
        <v>481</v>
      </c>
      <c r="H40" s="151" t="s">
        <v>305</v>
      </c>
    </row>
    <row r="41" spans="1:8" ht="20.25">
      <c r="A41" s="429"/>
      <c r="B41" s="147" t="s">
        <v>803</v>
      </c>
      <c r="C41" s="181">
        <v>38084</v>
      </c>
      <c r="D41" s="126">
        <v>200</v>
      </c>
      <c r="E41" s="126">
        <v>200</v>
      </c>
      <c r="F41" s="126">
        <v>200</v>
      </c>
      <c r="G41" s="190" t="s">
        <v>804</v>
      </c>
      <c r="H41" s="151" t="s">
        <v>805</v>
      </c>
    </row>
    <row r="42" spans="1:8" ht="20.25">
      <c r="A42" s="429"/>
      <c r="B42" s="147" t="s">
        <v>480</v>
      </c>
      <c r="C42" s="181">
        <v>38128</v>
      </c>
      <c r="D42" s="126">
        <v>60</v>
      </c>
      <c r="E42" s="126">
        <v>60</v>
      </c>
      <c r="F42" s="126">
        <v>60</v>
      </c>
      <c r="G42" s="190" t="s">
        <v>896</v>
      </c>
      <c r="H42" s="151" t="s">
        <v>897</v>
      </c>
    </row>
    <row r="43" spans="1:8" ht="20.25">
      <c r="A43" s="429"/>
      <c r="B43" s="147" t="s">
        <v>898</v>
      </c>
      <c r="C43" s="181">
        <v>38152</v>
      </c>
      <c r="D43" s="126">
        <v>100</v>
      </c>
      <c r="E43" s="126">
        <v>100</v>
      </c>
      <c r="F43" s="126">
        <v>100</v>
      </c>
      <c r="G43" s="190" t="s">
        <v>899</v>
      </c>
      <c r="H43" s="151" t="s">
        <v>900</v>
      </c>
    </row>
    <row r="44" spans="1:8" ht="20.25">
      <c r="A44" s="429"/>
      <c r="B44" s="147" t="s">
        <v>901</v>
      </c>
      <c r="C44" s="181">
        <v>38163</v>
      </c>
      <c r="D44" s="126">
        <v>600</v>
      </c>
      <c r="E44" s="126">
        <v>600</v>
      </c>
      <c r="F44" s="126">
        <v>600</v>
      </c>
      <c r="G44" s="190" t="s">
        <v>902</v>
      </c>
      <c r="H44" s="151" t="s">
        <v>903</v>
      </c>
    </row>
    <row r="45" spans="1:8" ht="20.25">
      <c r="A45" s="430"/>
      <c r="B45" s="147" t="s">
        <v>898</v>
      </c>
      <c r="C45" s="181">
        <v>38401</v>
      </c>
      <c r="D45" s="126">
        <v>50</v>
      </c>
      <c r="E45" s="126">
        <v>50</v>
      </c>
      <c r="F45" s="126">
        <v>50</v>
      </c>
      <c r="G45" s="190" t="s">
        <v>904</v>
      </c>
      <c r="H45" s="151" t="s">
        <v>905</v>
      </c>
    </row>
    <row r="46" spans="1:8" ht="20.25">
      <c r="A46" s="426" t="s">
        <v>1000</v>
      </c>
      <c r="B46" s="427"/>
      <c r="C46" s="198">
        <f>COUNTA(C6:C45)</f>
        <v>40</v>
      </c>
      <c r="D46" s="173">
        <f>SUM(D6:D45)</f>
        <v>5583.7408400000004</v>
      </c>
      <c r="E46" s="173">
        <f>SUM(E6:E45)</f>
        <v>4900.9715699999997</v>
      </c>
      <c r="F46" s="173">
        <f>SUM(F6:F45)</f>
        <v>4900.9715699999997</v>
      </c>
      <c r="G46" s="199" t="s">
        <v>6</v>
      </c>
      <c r="H46" s="200" t="s">
        <v>6</v>
      </c>
    </row>
    <row r="47" spans="1:8" ht="20.25">
      <c r="A47" s="428" t="s">
        <v>906</v>
      </c>
      <c r="B47" s="147" t="s">
        <v>378</v>
      </c>
      <c r="C47" s="181">
        <v>37699</v>
      </c>
      <c r="D47" s="126">
        <v>600</v>
      </c>
      <c r="E47" s="126">
        <v>600</v>
      </c>
      <c r="F47" s="126">
        <v>600</v>
      </c>
      <c r="G47" s="190" t="s">
        <v>907</v>
      </c>
      <c r="H47" s="151" t="s">
        <v>908</v>
      </c>
    </row>
    <row r="48" spans="1:8" ht="20.25">
      <c r="A48" s="429"/>
      <c r="B48" s="147" t="s">
        <v>909</v>
      </c>
      <c r="C48" s="181">
        <v>37700</v>
      </c>
      <c r="D48" s="126">
        <v>180</v>
      </c>
      <c r="E48" s="126">
        <v>180</v>
      </c>
      <c r="F48" s="126">
        <v>180</v>
      </c>
      <c r="G48" s="190" t="s">
        <v>910</v>
      </c>
      <c r="H48" s="151" t="s">
        <v>305</v>
      </c>
    </row>
    <row r="49" spans="1:8" ht="20.25">
      <c r="A49" s="429"/>
      <c r="B49" s="147" t="s">
        <v>806</v>
      </c>
      <c r="C49" s="181">
        <v>37721</v>
      </c>
      <c r="D49" s="126">
        <v>350</v>
      </c>
      <c r="E49" s="126">
        <v>100</v>
      </c>
      <c r="F49" s="126">
        <v>100</v>
      </c>
      <c r="G49" s="190" t="s">
        <v>911</v>
      </c>
      <c r="H49" s="151" t="s">
        <v>787</v>
      </c>
    </row>
    <row r="50" spans="1:8" ht="20.25">
      <c r="A50" s="429"/>
      <c r="B50" s="147" t="s">
        <v>912</v>
      </c>
      <c r="C50" s="181">
        <v>37770</v>
      </c>
      <c r="D50" s="126">
        <v>840</v>
      </c>
      <c r="E50" s="126">
        <v>840</v>
      </c>
      <c r="F50" s="126">
        <v>840</v>
      </c>
      <c r="G50" s="190" t="s">
        <v>913</v>
      </c>
      <c r="H50" s="151" t="s">
        <v>781</v>
      </c>
    </row>
    <row r="51" spans="1:8" ht="20.25">
      <c r="A51" s="429"/>
      <c r="B51" s="147" t="s">
        <v>914</v>
      </c>
      <c r="C51" s="181">
        <v>37770</v>
      </c>
      <c r="D51" s="126">
        <v>150</v>
      </c>
      <c r="E51" s="126">
        <v>150</v>
      </c>
      <c r="F51" s="126">
        <v>150</v>
      </c>
      <c r="G51" s="190" t="s">
        <v>915</v>
      </c>
      <c r="H51" s="151" t="s">
        <v>228</v>
      </c>
    </row>
    <row r="52" spans="1:8" ht="20.25">
      <c r="A52" s="429"/>
      <c r="B52" s="147" t="s">
        <v>916</v>
      </c>
      <c r="C52" s="181">
        <v>37809</v>
      </c>
      <c r="D52" s="126">
        <v>1000</v>
      </c>
      <c r="E52" s="126">
        <v>1000</v>
      </c>
      <c r="F52" s="126">
        <v>1000</v>
      </c>
      <c r="G52" s="190" t="s">
        <v>917</v>
      </c>
      <c r="H52" s="151" t="s">
        <v>228</v>
      </c>
    </row>
    <row r="53" spans="1:8" ht="20.25">
      <c r="A53" s="429"/>
      <c r="B53" s="147" t="s">
        <v>479</v>
      </c>
      <c r="C53" s="181">
        <v>37820</v>
      </c>
      <c r="D53" s="126">
        <v>984</v>
      </c>
      <c r="E53" s="126">
        <v>984</v>
      </c>
      <c r="F53" s="126">
        <v>984</v>
      </c>
      <c r="G53" s="190" t="s">
        <v>807</v>
      </c>
      <c r="H53" s="151" t="s">
        <v>228</v>
      </c>
    </row>
    <row r="54" spans="1:8" ht="20.25">
      <c r="A54" s="429"/>
      <c r="B54" s="147" t="s">
        <v>478</v>
      </c>
      <c r="C54" s="181">
        <v>37833</v>
      </c>
      <c r="D54" s="126">
        <v>130</v>
      </c>
      <c r="E54" s="126">
        <v>130</v>
      </c>
      <c r="F54" s="126">
        <v>130</v>
      </c>
      <c r="G54" s="190" t="s">
        <v>808</v>
      </c>
      <c r="H54" s="151" t="s">
        <v>228</v>
      </c>
    </row>
    <row r="55" spans="1:8" ht="20.25">
      <c r="A55" s="429"/>
      <c r="B55" s="147" t="s">
        <v>918</v>
      </c>
      <c r="C55" s="181">
        <v>37858</v>
      </c>
      <c r="D55" s="126">
        <v>80</v>
      </c>
      <c r="E55" s="126">
        <v>80</v>
      </c>
      <c r="F55" s="126">
        <v>80</v>
      </c>
      <c r="G55" s="190" t="s">
        <v>919</v>
      </c>
      <c r="H55" s="151" t="s">
        <v>920</v>
      </c>
    </row>
    <row r="56" spans="1:8" ht="20.25">
      <c r="A56" s="429"/>
      <c r="B56" s="147" t="s">
        <v>921</v>
      </c>
      <c r="C56" s="181">
        <v>37870</v>
      </c>
      <c r="D56" s="126">
        <v>1000</v>
      </c>
      <c r="E56" s="126">
        <v>1000</v>
      </c>
      <c r="F56" s="126">
        <v>1000</v>
      </c>
      <c r="G56" s="190" t="s">
        <v>922</v>
      </c>
      <c r="H56" s="151" t="s">
        <v>477</v>
      </c>
    </row>
    <row r="57" spans="1:8" ht="20.25">
      <c r="A57" s="429"/>
      <c r="B57" s="147" t="s">
        <v>923</v>
      </c>
      <c r="C57" s="181">
        <v>37889</v>
      </c>
      <c r="D57" s="126">
        <v>180</v>
      </c>
      <c r="E57" s="126">
        <v>180</v>
      </c>
      <c r="F57" s="126">
        <v>180</v>
      </c>
      <c r="G57" s="190" t="s">
        <v>924</v>
      </c>
      <c r="H57" s="151" t="s">
        <v>305</v>
      </c>
    </row>
    <row r="58" spans="1:8" ht="20.25">
      <c r="A58" s="429"/>
      <c r="B58" s="147" t="s">
        <v>809</v>
      </c>
      <c r="C58" s="181">
        <v>37890</v>
      </c>
      <c r="D58" s="126">
        <v>320</v>
      </c>
      <c r="E58" s="126">
        <v>320</v>
      </c>
      <c r="F58" s="126">
        <v>320</v>
      </c>
      <c r="G58" s="190" t="s">
        <v>810</v>
      </c>
      <c r="H58" s="151" t="s">
        <v>473</v>
      </c>
    </row>
    <row r="59" spans="1:8" ht="20.25">
      <c r="A59" s="429"/>
      <c r="B59" s="147" t="s">
        <v>806</v>
      </c>
      <c r="C59" s="181">
        <v>37908</v>
      </c>
      <c r="D59" s="126">
        <v>100</v>
      </c>
      <c r="E59" s="126">
        <v>100</v>
      </c>
      <c r="F59" s="126">
        <v>100</v>
      </c>
      <c r="G59" s="190" t="s">
        <v>811</v>
      </c>
      <c r="H59" s="151" t="s">
        <v>476</v>
      </c>
    </row>
    <row r="60" spans="1:8" ht="20.25">
      <c r="A60" s="429"/>
      <c r="B60" s="147" t="s">
        <v>475</v>
      </c>
      <c r="C60" s="181">
        <v>37957</v>
      </c>
      <c r="D60" s="126">
        <v>840</v>
      </c>
      <c r="E60" s="126">
        <v>840</v>
      </c>
      <c r="F60" s="126">
        <v>840</v>
      </c>
      <c r="G60" s="190" t="s">
        <v>812</v>
      </c>
      <c r="H60" s="151" t="s">
        <v>474</v>
      </c>
    </row>
    <row r="61" spans="1:8" ht="20.25">
      <c r="A61" s="429"/>
      <c r="B61" s="147" t="s">
        <v>813</v>
      </c>
      <c r="C61" s="181">
        <v>37953</v>
      </c>
      <c r="D61" s="126">
        <v>200</v>
      </c>
      <c r="E61" s="126">
        <v>200</v>
      </c>
      <c r="F61" s="126">
        <v>200</v>
      </c>
      <c r="G61" s="190" t="s">
        <v>925</v>
      </c>
      <c r="H61" s="151" t="s">
        <v>473</v>
      </c>
    </row>
    <row r="62" spans="1:8" ht="20.25">
      <c r="A62" s="429"/>
      <c r="B62" s="147" t="s">
        <v>926</v>
      </c>
      <c r="C62" s="181">
        <v>37978</v>
      </c>
      <c r="D62" s="126">
        <v>90</v>
      </c>
      <c r="E62" s="126">
        <v>90</v>
      </c>
      <c r="F62" s="126">
        <v>90</v>
      </c>
      <c r="G62" s="190" t="s">
        <v>927</v>
      </c>
      <c r="H62" s="151" t="s">
        <v>799</v>
      </c>
    </row>
    <row r="63" spans="1:8" ht="20.25">
      <c r="A63" s="429"/>
      <c r="B63" s="147" t="s">
        <v>928</v>
      </c>
      <c r="C63" s="181">
        <v>37984</v>
      </c>
      <c r="D63" s="126">
        <v>30</v>
      </c>
      <c r="E63" s="126">
        <v>30</v>
      </c>
      <c r="F63" s="126">
        <v>30</v>
      </c>
      <c r="G63" s="190" t="s">
        <v>929</v>
      </c>
      <c r="H63" s="151" t="s">
        <v>930</v>
      </c>
    </row>
    <row r="64" spans="1:8" ht="20.25">
      <c r="A64" s="429"/>
      <c r="B64" s="147" t="s">
        <v>349</v>
      </c>
      <c r="C64" s="181">
        <v>38058</v>
      </c>
      <c r="D64" s="126">
        <v>200</v>
      </c>
      <c r="E64" s="126">
        <v>200</v>
      </c>
      <c r="F64" s="126">
        <v>200</v>
      </c>
      <c r="G64" s="190" t="s">
        <v>931</v>
      </c>
      <c r="H64" s="151" t="s">
        <v>932</v>
      </c>
    </row>
    <row r="65" spans="1:8" ht="20.25">
      <c r="A65" s="429"/>
      <c r="B65" s="147" t="s">
        <v>314</v>
      </c>
      <c r="C65" s="181">
        <v>38076</v>
      </c>
      <c r="D65" s="126">
        <v>200</v>
      </c>
      <c r="E65" s="126">
        <v>200</v>
      </c>
      <c r="F65" s="126">
        <v>200</v>
      </c>
      <c r="G65" s="190" t="s">
        <v>933</v>
      </c>
      <c r="H65" s="151" t="s">
        <v>934</v>
      </c>
    </row>
    <row r="66" spans="1:8" ht="20.25">
      <c r="A66" s="429"/>
      <c r="B66" s="147" t="s">
        <v>935</v>
      </c>
      <c r="C66" s="181">
        <v>38090</v>
      </c>
      <c r="D66" s="126">
        <v>50</v>
      </c>
      <c r="E66" s="126">
        <v>50</v>
      </c>
      <c r="F66" s="126">
        <v>50</v>
      </c>
      <c r="G66" s="190" t="s">
        <v>936</v>
      </c>
      <c r="H66" s="151" t="s">
        <v>932</v>
      </c>
    </row>
    <row r="67" spans="1:8" ht="20.25">
      <c r="A67" s="429"/>
      <c r="B67" s="147" t="s">
        <v>937</v>
      </c>
      <c r="C67" s="181">
        <v>38093</v>
      </c>
      <c r="D67" s="126">
        <v>90</v>
      </c>
      <c r="E67" s="126">
        <v>90</v>
      </c>
      <c r="F67" s="126">
        <v>90</v>
      </c>
      <c r="G67" s="190" t="s">
        <v>938</v>
      </c>
      <c r="H67" s="151" t="s">
        <v>939</v>
      </c>
    </row>
    <row r="68" spans="1:8" ht="20.25">
      <c r="A68" s="429"/>
      <c r="B68" s="147" t="s">
        <v>940</v>
      </c>
      <c r="C68" s="181">
        <v>38097</v>
      </c>
      <c r="D68" s="126">
        <v>100</v>
      </c>
      <c r="E68" s="126">
        <v>100</v>
      </c>
      <c r="F68" s="126">
        <v>100</v>
      </c>
      <c r="G68" s="190" t="s">
        <v>941</v>
      </c>
      <c r="H68" s="151" t="s">
        <v>939</v>
      </c>
    </row>
    <row r="69" spans="1:8" ht="20.25">
      <c r="A69" s="429"/>
      <c r="B69" s="147" t="s">
        <v>942</v>
      </c>
      <c r="C69" s="181">
        <v>38110</v>
      </c>
      <c r="D69" s="126">
        <v>100</v>
      </c>
      <c r="E69" s="126">
        <v>100</v>
      </c>
      <c r="F69" s="126">
        <v>100</v>
      </c>
      <c r="G69" s="190" t="s">
        <v>943</v>
      </c>
      <c r="H69" s="151" t="s">
        <v>932</v>
      </c>
    </row>
    <row r="70" spans="1:8" ht="20.25">
      <c r="A70" s="429"/>
      <c r="B70" s="147" t="s">
        <v>944</v>
      </c>
      <c r="C70" s="181">
        <v>38117</v>
      </c>
      <c r="D70" s="126">
        <v>300</v>
      </c>
      <c r="E70" s="126">
        <v>300</v>
      </c>
      <c r="F70" s="126">
        <v>300</v>
      </c>
      <c r="G70" s="190" t="s">
        <v>945</v>
      </c>
      <c r="H70" s="151" t="s">
        <v>932</v>
      </c>
    </row>
    <row r="71" spans="1:8" ht="20.25">
      <c r="A71" s="429"/>
      <c r="B71" s="147" t="s">
        <v>946</v>
      </c>
      <c r="C71" s="181">
        <v>38118</v>
      </c>
      <c r="D71" s="126">
        <v>100</v>
      </c>
      <c r="E71" s="126">
        <v>100</v>
      </c>
      <c r="F71" s="126">
        <v>100</v>
      </c>
      <c r="G71" s="190" t="s">
        <v>945</v>
      </c>
      <c r="H71" s="151" t="s">
        <v>939</v>
      </c>
    </row>
    <row r="72" spans="1:8" ht="20.25">
      <c r="A72" s="429"/>
      <c r="B72" s="147" t="s">
        <v>947</v>
      </c>
      <c r="C72" s="181">
        <v>38149</v>
      </c>
      <c r="D72" s="126">
        <v>150</v>
      </c>
      <c r="E72" s="126">
        <v>150</v>
      </c>
      <c r="F72" s="126">
        <v>150</v>
      </c>
      <c r="G72" s="190" t="s">
        <v>948</v>
      </c>
      <c r="H72" s="151" t="s">
        <v>949</v>
      </c>
    </row>
    <row r="73" spans="1:8" ht="20.25">
      <c r="A73" s="429"/>
      <c r="B73" s="147" t="s">
        <v>950</v>
      </c>
      <c r="C73" s="181">
        <v>38166</v>
      </c>
      <c r="D73" s="126">
        <v>90</v>
      </c>
      <c r="E73" s="126">
        <v>90</v>
      </c>
      <c r="F73" s="126">
        <v>90</v>
      </c>
      <c r="G73" s="190" t="s">
        <v>874</v>
      </c>
      <c r="H73" s="151" t="s">
        <v>951</v>
      </c>
    </row>
    <row r="74" spans="1:8" ht="20.25">
      <c r="A74" s="429"/>
      <c r="B74" s="147" t="s">
        <v>793</v>
      </c>
      <c r="C74" s="181">
        <v>38166</v>
      </c>
      <c r="D74" s="126">
        <v>50</v>
      </c>
      <c r="E74" s="126">
        <v>50</v>
      </c>
      <c r="F74" s="126">
        <v>50</v>
      </c>
      <c r="G74" s="190" t="s">
        <v>874</v>
      </c>
      <c r="H74" s="151" t="s">
        <v>951</v>
      </c>
    </row>
    <row r="75" spans="1:8" ht="20.25">
      <c r="A75" s="429"/>
      <c r="B75" s="147" t="s">
        <v>347</v>
      </c>
      <c r="C75" s="181">
        <v>38035</v>
      </c>
      <c r="D75" s="126">
        <v>100</v>
      </c>
      <c r="E75" s="126">
        <v>100</v>
      </c>
      <c r="F75" s="126">
        <v>100</v>
      </c>
      <c r="G75" s="190" t="s">
        <v>472</v>
      </c>
      <c r="H75" s="151" t="s">
        <v>228</v>
      </c>
    </row>
    <row r="76" spans="1:8" ht="20.25">
      <c r="A76" s="429"/>
      <c r="B76" s="147" t="s">
        <v>379</v>
      </c>
      <c r="C76" s="181">
        <v>38043</v>
      </c>
      <c r="D76" s="126">
        <v>60</v>
      </c>
      <c r="E76" s="126">
        <v>60</v>
      </c>
      <c r="F76" s="126">
        <v>60</v>
      </c>
      <c r="G76" s="190" t="s">
        <v>470</v>
      </c>
      <c r="H76" s="151" t="s">
        <v>305</v>
      </c>
    </row>
    <row r="77" spans="1:8" ht="20.25">
      <c r="A77" s="429"/>
      <c r="B77" s="147" t="s">
        <v>309</v>
      </c>
      <c r="C77" s="181">
        <v>38043</v>
      </c>
      <c r="D77" s="126">
        <v>180</v>
      </c>
      <c r="E77" s="126">
        <v>180</v>
      </c>
      <c r="F77" s="126">
        <v>180</v>
      </c>
      <c r="G77" s="190" t="s">
        <v>470</v>
      </c>
      <c r="H77" s="151" t="s">
        <v>814</v>
      </c>
    </row>
    <row r="78" spans="1:8" ht="20.25">
      <c r="A78" s="429"/>
      <c r="B78" s="147" t="s">
        <v>471</v>
      </c>
      <c r="C78" s="181">
        <v>38043</v>
      </c>
      <c r="D78" s="126">
        <v>230</v>
      </c>
      <c r="E78" s="126">
        <v>230</v>
      </c>
      <c r="F78" s="126">
        <v>230</v>
      </c>
      <c r="G78" s="190" t="s">
        <v>470</v>
      </c>
      <c r="H78" s="151" t="s">
        <v>469</v>
      </c>
    </row>
    <row r="79" spans="1:8" ht="20.25">
      <c r="A79" s="429"/>
      <c r="B79" s="147" t="s">
        <v>309</v>
      </c>
      <c r="C79" s="181">
        <v>38055</v>
      </c>
      <c r="D79" s="126">
        <v>50</v>
      </c>
      <c r="E79" s="126">
        <v>50</v>
      </c>
      <c r="F79" s="126">
        <v>50</v>
      </c>
      <c r="G79" s="190" t="s">
        <v>468</v>
      </c>
      <c r="H79" s="151" t="s">
        <v>815</v>
      </c>
    </row>
    <row r="80" spans="1:8" ht="20.25">
      <c r="A80" s="429"/>
      <c r="B80" s="147" t="s">
        <v>210</v>
      </c>
      <c r="C80" s="181">
        <v>38071</v>
      </c>
      <c r="D80" s="126">
        <v>180</v>
      </c>
      <c r="E80" s="126">
        <v>180</v>
      </c>
      <c r="F80" s="126">
        <v>180</v>
      </c>
      <c r="G80" s="190" t="s">
        <v>467</v>
      </c>
      <c r="H80" s="151" t="s">
        <v>305</v>
      </c>
    </row>
    <row r="81" spans="1:8" ht="20.25">
      <c r="A81" s="429"/>
      <c r="B81" s="147" t="s">
        <v>378</v>
      </c>
      <c r="C81" s="181">
        <v>38090</v>
      </c>
      <c r="D81" s="126">
        <v>200</v>
      </c>
      <c r="E81" s="126">
        <v>200</v>
      </c>
      <c r="F81" s="126">
        <v>200</v>
      </c>
      <c r="G81" s="190" t="s">
        <v>466</v>
      </c>
      <c r="H81" s="151" t="s">
        <v>465</v>
      </c>
    </row>
    <row r="82" spans="1:8" ht="20.25">
      <c r="A82" s="429"/>
      <c r="B82" s="147" t="s">
        <v>360</v>
      </c>
      <c r="C82" s="181">
        <v>38105</v>
      </c>
      <c r="D82" s="126">
        <v>100</v>
      </c>
      <c r="E82" s="126">
        <v>100</v>
      </c>
      <c r="F82" s="126">
        <v>100</v>
      </c>
      <c r="G82" s="190" t="s">
        <v>464</v>
      </c>
      <c r="H82" s="151" t="s">
        <v>457</v>
      </c>
    </row>
    <row r="83" spans="1:8" ht="20.25">
      <c r="A83" s="429"/>
      <c r="B83" s="147" t="s">
        <v>816</v>
      </c>
      <c r="C83" s="181">
        <v>38105</v>
      </c>
      <c r="D83" s="126">
        <v>100</v>
      </c>
      <c r="E83" s="126">
        <v>100</v>
      </c>
      <c r="F83" s="126">
        <v>100</v>
      </c>
      <c r="G83" s="190" t="s">
        <v>952</v>
      </c>
      <c r="H83" s="151" t="s">
        <v>953</v>
      </c>
    </row>
    <row r="84" spans="1:8" ht="20.25">
      <c r="A84" s="429"/>
      <c r="B84" s="147" t="s">
        <v>378</v>
      </c>
      <c r="C84" s="181">
        <v>38117</v>
      </c>
      <c r="D84" s="126">
        <v>200</v>
      </c>
      <c r="E84" s="126">
        <v>200</v>
      </c>
      <c r="F84" s="126">
        <v>200</v>
      </c>
      <c r="G84" s="190" t="s">
        <v>463</v>
      </c>
      <c r="H84" s="151" t="s">
        <v>954</v>
      </c>
    </row>
    <row r="85" spans="1:8" ht="20.25">
      <c r="A85" s="429"/>
      <c r="B85" s="147" t="s">
        <v>955</v>
      </c>
      <c r="C85" s="181">
        <v>38117</v>
      </c>
      <c r="D85" s="126">
        <v>100</v>
      </c>
      <c r="E85" s="126">
        <v>100</v>
      </c>
      <c r="F85" s="126">
        <v>100</v>
      </c>
      <c r="G85" s="190" t="s">
        <v>956</v>
      </c>
      <c r="H85" s="151" t="s">
        <v>957</v>
      </c>
    </row>
    <row r="86" spans="1:8" ht="20.25">
      <c r="A86" s="429"/>
      <c r="B86" s="147" t="s">
        <v>314</v>
      </c>
      <c r="C86" s="181">
        <v>38127</v>
      </c>
      <c r="D86" s="126">
        <v>200</v>
      </c>
      <c r="E86" s="126">
        <v>200</v>
      </c>
      <c r="F86" s="126">
        <v>200</v>
      </c>
      <c r="G86" s="190" t="s">
        <v>462</v>
      </c>
      <c r="H86" s="151" t="s">
        <v>954</v>
      </c>
    </row>
    <row r="87" spans="1:8" ht="20.25">
      <c r="A87" s="429"/>
      <c r="B87" s="147" t="s">
        <v>461</v>
      </c>
      <c r="C87" s="181">
        <v>38128</v>
      </c>
      <c r="D87" s="126">
        <v>200</v>
      </c>
      <c r="E87" s="126">
        <v>200</v>
      </c>
      <c r="F87" s="126">
        <v>200</v>
      </c>
      <c r="G87" s="190" t="s">
        <v>958</v>
      </c>
      <c r="H87" s="151" t="s">
        <v>460</v>
      </c>
    </row>
    <row r="88" spans="1:8" ht="20.25">
      <c r="A88" s="429"/>
      <c r="B88" s="147" t="s">
        <v>372</v>
      </c>
      <c r="C88" s="181">
        <v>38142</v>
      </c>
      <c r="D88" s="126">
        <v>150</v>
      </c>
      <c r="E88" s="126">
        <v>150</v>
      </c>
      <c r="F88" s="126">
        <v>150</v>
      </c>
      <c r="G88" s="190" t="s">
        <v>459</v>
      </c>
      <c r="H88" s="151" t="s">
        <v>228</v>
      </c>
    </row>
    <row r="89" spans="1:8" ht="20.25">
      <c r="A89" s="429"/>
      <c r="B89" s="147" t="s">
        <v>410</v>
      </c>
      <c r="C89" s="181">
        <v>38159</v>
      </c>
      <c r="D89" s="126">
        <v>700</v>
      </c>
      <c r="E89" s="126">
        <v>700</v>
      </c>
      <c r="F89" s="126">
        <v>700</v>
      </c>
      <c r="G89" s="190" t="s">
        <v>458</v>
      </c>
      <c r="H89" s="151" t="s">
        <v>457</v>
      </c>
    </row>
    <row r="90" spans="1:8" ht="20.25">
      <c r="A90" s="429"/>
      <c r="B90" s="147" t="s">
        <v>405</v>
      </c>
      <c r="C90" s="181">
        <v>38176</v>
      </c>
      <c r="D90" s="126">
        <v>1000</v>
      </c>
      <c r="E90" s="126">
        <v>1000</v>
      </c>
      <c r="F90" s="126">
        <v>1000</v>
      </c>
      <c r="G90" s="190" t="s">
        <v>456</v>
      </c>
      <c r="H90" s="151" t="s">
        <v>228</v>
      </c>
    </row>
    <row r="91" spans="1:8" ht="20.25">
      <c r="A91" s="429"/>
      <c r="B91" s="147" t="s">
        <v>369</v>
      </c>
      <c r="C91" s="181">
        <v>38191</v>
      </c>
      <c r="D91" s="126">
        <v>984</v>
      </c>
      <c r="E91" s="126">
        <v>984</v>
      </c>
      <c r="F91" s="126">
        <v>984</v>
      </c>
      <c r="G91" s="190" t="s">
        <v>455</v>
      </c>
      <c r="H91" s="151" t="s">
        <v>228</v>
      </c>
    </row>
    <row r="92" spans="1:8" ht="20.25">
      <c r="A92" s="429"/>
      <c r="B92" s="147" t="s">
        <v>370</v>
      </c>
      <c r="C92" s="181">
        <v>38195</v>
      </c>
      <c r="D92" s="126">
        <v>360</v>
      </c>
      <c r="E92" s="126">
        <v>360</v>
      </c>
      <c r="F92" s="126">
        <v>360</v>
      </c>
      <c r="G92" s="190" t="s">
        <v>454</v>
      </c>
      <c r="H92" s="151" t="s">
        <v>817</v>
      </c>
    </row>
    <row r="93" spans="1:8" ht="20.25">
      <c r="A93" s="429"/>
      <c r="B93" s="147" t="s">
        <v>210</v>
      </c>
      <c r="C93" s="181">
        <v>38208</v>
      </c>
      <c r="D93" s="126">
        <v>170</v>
      </c>
      <c r="E93" s="126">
        <v>170</v>
      </c>
      <c r="F93" s="126">
        <v>170</v>
      </c>
      <c r="G93" s="190" t="s">
        <v>453</v>
      </c>
      <c r="H93" s="151" t="s">
        <v>452</v>
      </c>
    </row>
    <row r="94" spans="1:8" ht="20.25">
      <c r="A94" s="429"/>
      <c r="B94" s="147" t="s">
        <v>407</v>
      </c>
      <c r="C94" s="181">
        <v>38219</v>
      </c>
      <c r="D94" s="126">
        <v>200</v>
      </c>
      <c r="E94" s="126">
        <v>200</v>
      </c>
      <c r="F94" s="126">
        <v>200</v>
      </c>
      <c r="G94" s="190" t="s">
        <v>451</v>
      </c>
      <c r="H94" s="151" t="s">
        <v>818</v>
      </c>
    </row>
    <row r="95" spans="1:8" ht="20.25">
      <c r="A95" s="429"/>
      <c r="B95" s="147" t="s">
        <v>311</v>
      </c>
      <c r="C95" s="181">
        <v>38230</v>
      </c>
      <c r="D95" s="126">
        <v>130</v>
      </c>
      <c r="E95" s="126">
        <v>130</v>
      </c>
      <c r="F95" s="126">
        <v>130</v>
      </c>
      <c r="G95" s="190" t="s">
        <v>450</v>
      </c>
      <c r="H95" s="151" t="s">
        <v>245</v>
      </c>
    </row>
    <row r="96" spans="1:8" ht="20.25">
      <c r="A96" s="429"/>
      <c r="B96" s="147" t="s">
        <v>349</v>
      </c>
      <c r="C96" s="181">
        <v>38236</v>
      </c>
      <c r="D96" s="126">
        <v>200</v>
      </c>
      <c r="E96" s="126">
        <v>200</v>
      </c>
      <c r="F96" s="126">
        <v>200</v>
      </c>
      <c r="G96" s="190" t="s">
        <v>449</v>
      </c>
      <c r="H96" s="151" t="s">
        <v>819</v>
      </c>
    </row>
    <row r="97" spans="1:8" ht="20.25">
      <c r="A97" s="429"/>
      <c r="B97" s="147" t="s">
        <v>314</v>
      </c>
      <c r="C97" s="181">
        <v>38254</v>
      </c>
      <c r="D97" s="126">
        <v>180</v>
      </c>
      <c r="E97" s="126">
        <v>180</v>
      </c>
      <c r="F97" s="126">
        <v>180</v>
      </c>
      <c r="G97" s="190" t="s">
        <v>448</v>
      </c>
      <c r="H97" s="151" t="s">
        <v>447</v>
      </c>
    </row>
    <row r="98" spans="1:8" ht="20.25">
      <c r="A98" s="429"/>
      <c r="B98" s="147" t="s">
        <v>405</v>
      </c>
      <c r="C98" s="181">
        <v>38275</v>
      </c>
      <c r="D98" s="126">
        <v>1950</v>
      </c>
      <c r="E98" s="126">
        <v>1950</v>
      </c>
      <c r="F98" s="126">
        <v>1950</v>
      </c>
      <c r="G98" s="190" t="s">
        <v>444</v>
      </c>
      <c r="H98" s="151" t="s">
        <v>446</v>
      </c>
    </row>
    <row r="99" spans="1:8" ht="20.25">
      <c r="A99" s="429"/>
      <c r="B99" s="147" t="s">
        <v>445</v>
      </c>
      <c r="C99" s="181">
        <v>38275</v>
      </c>
      <c r="D99" s="126">
        <v>80</v>
      </c>
      <c r="E99" s="126">
        <v>80</v>
      </c>
      <c r="F99" s="126">
        <v>80</v>
      </c>
      <c r="G99" s="190" t="s">
        <v>444</v>
      </c>
      <c r="H99" s="151" t="s">
        <v>959</v>
      </c>
    </row>
    <row r="100" spans="1:8" ht="20.25">
      <c r="A100" s="429"/>
      <c r="B100" s="147" t="s">
        <v>364</v>
      </c>
      <c r="C100" s="181">
        <v>38279</v>
      </c>
      <c r="D100" s="126">
        <v>100</v>
      </c>
      <c r="E100" s="126">
        <v>100</v>
      </c>
      <c r="F100" s="126">
        <v>100</v>
      </c>
      <c r="G100" s="190" t="s">
        <v>443</v>
      </c>
      <c r="H100" s="151" t="s">
        <v>959</v>
      </c>
    </row>
    <row r="101" spans="1:8" ht="20.25">
      <c r="A101" s="429"/>
      <c r="B101" s="147" t="s">
        <v>311</v>
      </c>
      <c r="C101" s="181">
        <v>38282</v>
      </c>
      <c r="D101" s="126">
        <v>500</v>
      </c>
      <c r="E101" s="126">
        <v>500</v>
      </c>
      <c r="F101" s="126">
        <v>500</v>
      </c>
      <c r="G101" s="190" t="s">
        <v>442</v>
      </c>
      <c r="H101" s="151" t="s">
        <v>960</v>
      </c>
    </row>
    <row r="102" spans="1:8" ht="20.25">
      <c r="A102" s="429"/>
      <c r="B102" s="147" t="s">
        <v>441</v>
      </c>
      <c r="C102" s="181">
        <v>38294</v>
      </c>
      <c r="D102" s="126">
        <v>100</v>
      </c>
      <c r="E102" s="126">
        <v>100</v>
      </c>
      <c r="F102" s="126">
        <v>100</v>
      </c>
      <c r="G102" s="190" t="s">
        <v>961</v>
      </c>
      <c r="H102" s="151" t="s">
        <v>440</v>
      </c>
    </row>
    <row r="103" spans="1:8" ht="20.25">
      <c r="A103" s="429"/>
      <c r="B103" s="147" t="s">
        <v>362</v>
      </c>
      <c r="C103" s="181">
        <v>38301</v>
      </c>
      <c r="D103" s="126">
        <v>100</v>
      </c>
      <c r="E103" s="126">
        <v>100</v>
      </c>
      <c r="F103" s="126">
        <v>100</v>
      </c>
      <c r="G103" s="190" t="s">
        <v>439</v>
      </c>
      <c r="H103" s="151" t="s">
        <v>962</v>
      </c>
    </row>
    <row r="104" spans="1:8" ht="20.25">
      <c r="A104" s="429"/>
      <c r="B104" s="147" t="s">
        <v>347</v>
      </c>
      <c r="C104" s="181">
        <v>38301</v>
      </c>
      <c r="D104" s="126">
        <v>100</v>
      </c>
      <c r="E104" s="126">
        <v>100</v>
      </c>
      <c r="F104" s="126">
        <v>100</v>
      </c>
      <c r="G104" s="190" t="s">
        <v>438</v>
      </c>
      <c r="H104" s="151" t="s">
        <v>963</v>
      </c>
    </row>
    <row r="105" spans="1:8" ht="20.25">
      <c r="A105" s="429"/>
      <c r="B105" s="147" t="s">
        <v>384</v>
      </c>
      <c r="C105" s="181">
        <v>38301</v>
      </c>
      <c r="D105" s="126">
        <v>300</v>
      </c>
      <c r="E105" s="126">
        <v>300</v>
      </c>
      <c r="F105" s="126">
        <v>300</v>
      </c>
      <c r="G105" s="190" t="s">
        <v>438</v>
      </c>
      <c r="H105" s="151" t="s">
        <v>964</v>
      </c>
    </row>
    <row r="106" spans="1:8" ht="20.25">
      <c r="A106" s="429"/>
      <c r="B106" s="147" t="s">
        <v>965</v>
      </c>
      <c r="C106" s="181">
        <v>38316</v>
      </c>
      <c r="D106" s="126">
        <v>200</v>
      </c>
      <c r="E106" s="126">
        <v>200</v>
      </c>
      <c r="F106" s="126">
        <v>200</v>
      </c>
      <c r="G106" s="190" t="s">
        <v>966</v>
      </c>
      <c r="H106" s="151" t="s">
        <v>437</v>
      </c>
    </row>
    <row r="107" spans="1:8" ht="20.25">
      <c r="A107" s="429"/>
      <c r="B107" s="147" t="s">
        <v>436</v>
      </c>
      <c r="C107" s="181">
        <v>38330</v>
      </c>
      <c r="D107" s="126">
        <v>150</v>
      </c>
      <c r="E107" s="126">
        <v>150</v>
      </c>
      <c r="F107" s="126">
        <v>150</v>
      </c>
      <c r="G107" s="190" t="s">
        <v>435</v>
      </c>
      <c r="H107" s="151" t="s">
        <v>967</v>
      </c>
    </row>
    <row r="108" spans="1:8" ht="20.25">
      <c r="A108" s="429"/>
      <c r="B108" s="147" t="s">
        <v>434</v>
      </c>
      <c r="C108" s="181">
        <v>38348</v>
      </c>
      <c r="D108" s="126">
        <v>70</v>
      </c>
      <c r="E108" s="126">
        <v>70</v>
      </c>
      <c r="F108" s="126">
        <v>70</v>
      </c>
      <c r="G108" s="190" t="s">
        <v>431</v>
      </c>
      <c r="H108" s="151" t="s">
        <v>968</v>
      </c>
    </row>
    <row r="109" spans="1:8" ht="20.25">
      <c r="A109" s="429"/>
      <c r="B109" s="147" t="s">
        <v>433</v>
      </c>
      <c r="C109" s="181">
        <v>38348</v>
      </c>
      <c r="D109" s="126">
        <v>40</v>
      </c>
      <c r="E109" s="126">
        <v>40</v>
      </c>
      <c r="F109" s="126">
        <v>40</v>
      </c>
      <c r="G109" s="190" t="s">
        <v>431</v>
      </c>
      <c r="H109" s="151" t="s">
        <v>820</v>
      </c>
    </row>
    <row r="110" spans="1:8" ht="20.25">
      <c r="A110" s="429"/>
      <c r="B110" s="147" t="s">
        <v>432</v>
      </c>
      <c r="C110" s="181">
        <v>38348</v>
      </c>
      <c r="D110" s="126">
        <v>18</v>
      </c>
      <c r="E110" s="126">
        <v>18</v>
      </c>
      <c r="F110" s="126">
        <v>18</v>
      </c>
      <c r="G110" s="190" t="s">
        <v>431</v>
      </c>
      <c r="H110" s="151" t="s">
        <v>821</v>
      </c>
    </row>
    <row r="111" spans="1:8" ht="20.25">
      <c r="A111" s="429"/>
      <c r="B111" s="147" t="s">
        <v>407</v>
      </c>
      <c r="C111" s="181">
        <v>38401</v>
      </c>
      <c r="D111" s="126">
        <v>50</v>
      </c>
      <c r="E111" s="126">
        <v>50</v>
      </c>
      <c r="F111" s="126">
        <v>50</v>
      </c>
      <c r="G111" s="190" t="s">
        <v>822</v>
      </c>
      <c r="H111" s="151" t="s">
        <v>969</v>
      </c>
    </row>
    <row r="112" spans="1:8" ht="20.25">
      <c r="A112" s="429"/>
      <c r="B112" s="147" t="s">
        <v>970</v>
      </c>
      <c r="C112" s="181">
        <v>38456</v>
      </c>
      <c r="D112" s="126">
        <v>80</v>
      </c>
      <c r="E112" s="126">
        <v>80</v>
      </c>
      <c r="F112" s="126">
        <v>80</v>
      </c>
      <c r="G112" s="190" t="s">
        <v>971</v>
      </c>
      <c r="H112" s="151" t="s">
        <v>972</v>
      </c>
    </row>
    <row r="113" spans="1:8" ht="20.25">
      <c r="A113" s="429"/>
      <c r="B113" s="147" t="s">
        <v>973</v>
      </c>
      <c r="C113" s="181">
        <v>38482</v>
      </c>
      <c r="D113" s="126">
        <v>100</v>
      </c>
      <c r="E113" s="126">
        <v>100</v>
      </c>
      <c r="F113" s="126">
        <v>100</v>
      </c>
      <c r="G113" s="190" t="s">
        <v>974</v>
      </c>
      <c r="H113" s="151" t="s">
        <v>975</v>
      </c>
    </row>
    <row r="114" spans="1:8" ht="20.25">
      <c r="A114" s="429"/>
      <c r="B114" s="147" t="s">
        <v>976</v>
      </c>
      <c r="C114" s="181">
        <v>38482</v>
      </c>
      <c r="D114" s="126">
        <v>100</v>
      </c>
      <c r="E114" s="126">
        <v>100</v>
      </c>
      <c r="F114" s="126">
        <v>100</v>
      </c>
      <c r="G114" s="190" t="s">
        <v>977</v>
      </c>
      <c r="H114" s="151" t="s">
        <v>978</v>
      </c>
    </row>
    <row r="115" spans="1:8" ht="20.25">
      <c r="A115" s="429"/>
      <c r="B115" s="147" t="s">
        <v>347</v>
      </c>
      <c r="C115" s="190">
        <v>38387</v>
      </c>
      <c r="D115" s="126">
        <v>100</v>
      </c>
      <c r="E115" s="126">
        <v>100</v>
      </c>
      <c r="F115" s="126">
        <v>100</v>
      </c>
      <c r="G115" s="190" t="s">
        <v>430</v>
      </c>
      <c r="H115" s="151" t="s">
        <v>228</v>
      </c>
    </row>
    <row r="116" spans="1:8" ht="20.25">
      <c r="A116" s="429"/>
      <c r="B116" s="147" t="s">
        <v>379</v>
      </c>
      <c r="C116" s="190">
        <v>38408</v>
      </c>
      <c r="D116" s="126">
        <v>60</v>
      </c>
      <c r="E116" s="126">
        <v>60</v>
      </c>
      <c r="F116" s="126">
        <v>60</v>
      </c>
      <c r="G116" s="190" t="s">
        <v>429</v>
      </c>
      <c r="H116" s="151" t="s">
        <v>305</v>
      </c>
    </row>
    <row r="117" spans="1:8" ht="20.25">
      <c r="A117" s="429"/>
      <c r="B117" s="147" t="s">
        <v>309</v>
      </c>
      <c r="C117" s="190">
        <v>38408</v>
      </c>
      <c r="D117" s="126">
        <v>230</v>
      </c>
      <c r="E117" s="126">
        <v>230</v>
      </c>
      <c r="F117" s="126">
        <v>230</v>
      </c>
      <c r="G117" s="190" t="s">
        <v>428</v>
      </c>
      <c r="H117" s="151" t="s">
        <v>427</v>
      </c>
    </row>
    <row r="118" spans="1:8" ht="20.25">
      <c r="A118" s="429"/>
      <c r="B118" s="147" t="s">
        <v>311</v>
      </c>
      <c r="C118" s="190">
        <v>38408</v>
      </c>
      <c r="D118" s="126">
        <v>630</v>
      </c>
      <c r="E118" s="126">
        <v>630</v>
      </c>
      <c r="F118" s="126">
        <v>630</v>
      </c>
      <c r="G118" s="190" t="s">
        <v>426</v>
      </c>
      <c r="H118" s="151" t="s">
        <v>305</v>
      </c>
    </row>
    <row r="119" spans="1:8" ht="20.25">
      <c r="A119" s="429"/>
      <c r="B119" s="147" t="s">
        <v>349</v>
      </c>
      <c r="C119" s="190">
        <v>38427</v>
      </c>
      <c r="D119" s="126">
        <v>130</v>
      </c>
      <c r="E119" s="126">
        <v>130</v>
      </c>
      <c r="F119" s="126">
        <v>130</v>
      </c>
      <c r="G119" s="190" t="s">
        <v>425</v>
      </c>
      <c r="H119" s="151" t="s">
        <v>424</v>
      </c>
    </row>
    <row r="120" spans="1:8" ht="20.25">
      <c r="A120" s="429"/>
      <c r="B120" s="147" t="s">
        <v>210</v>
      </c>
      <c r="C120" s="190">
        <v>38432</v>
      </c>
      <c r="D120" s="126">
        <v>350</v>
      </c>
      <c r="E120" s="126">
        <v>350</v>
      </c>
      <c r="F120" s="126">
        <v>350</v>
      </c>
      <c r="G120" s="190" t="s">
        <v>423</v>
      </c>
      <c r="H120" s="151" t="s">
        <v>422</v>
      </c>
    </row>
    <row r="121" spans="1:8" ht="20.25">
      <c r="A121" s="429"/>
      <c r="B121" s="147" t="s">
        <v>421</v>
      </c>
      <c r="C121" s="190">
        <v>38436</v>
      </c>
      <c r="D121" s="126">
        <v>40</v>
      </c>
      <c r="E121" s="126">
        <v>40</v>
      </c>
      <c r="F121" s="126">
        <v>40</v>
      </c>
      <c r="G121" s="190" t="s">
        <v>420</v>
      </c>
      <c r="H121" s="151" t="s">
        <v>419</v>
      </c>
    </row>
    <row r="122" spans="1:8" ht="20.25">
      <c r="A122" s="429"/>
      <c r="B122" s="147" t="s">
        <v>378</v>
      </c>
      <c r="C122" s="190">
        <v>38456</v>
      </c>
      <c r="D122" s="126">
        <v>400</v>
      </c>
      <c r="E122" s="126">
        <v>400</v>
      </c>
      <c r="F122" s="126">
        <v>400</v>
      </c>
      <c r="G122" s="190" t="s">
        <v>418</v>
      </c>
      <c r="H122" s="151" t="s">
        <v>417</v>
      </c>
    </row>
    <row r="123" spans="1:8" ht="20.25">
      <c r="A123" s="429"/>
      <c r="B123" s="147" t="s">
        <v>375</v>
      </c>
      <c r="C123" s="190">
        <v>38458</v>
      </c>
      <c r="D123" s="126">
        <v>600</v>
      </c>
      <c r="E123" s="126">
        <v>600</v>
      </c>
      <c r="F123" s="126">
        <v>600</v>
      </c>
      <c r="G123" s="190" t="s">
        <v>416</v>
      </c>
      <c r="H123" s="151" t="s">
        <v>305</v>
      </c>
    </row>
    <row r="124" spans="1:8" ht="20.25">
      <c r="A124" s="429"/>
      <c r="B124" s="147" t="s">
        <v>364</v>
      </c>
      <c r="C124" s="190">
        <v>38458</v>
      </c>
      <c r="D124" s="126">
        <v>100</v>
      </c>
      <c r="E124" s="126">
        <v>100</v>
      </c>
      <c r="F124" s="126">
        <v>100</v>
      </c>
      <c r="G124" s="190" t="s">
        <v>415</v>
      </c>
      <c r="H124" s="151" t="s">
        <v>823</v>
      </c>
    </row>
    <row r="125" spans="1:8" ht="20.25">
      <c r="A125" s="429"/>
      <c r="B125" s="147" t="s">
        <v>376</v>
      </c>
      <c r="C125" s="190">
        <v>38462</v>
      </c>
      <c r="D125" s="126">
        <v>200</v>
      </c>
      <c r="E125" s="126">
        <v>200</v>
      </c>
      <c r="F125" s="126">
        <v>200</v>
      </c>
      <c r="G125" s="190" t="s">
        <v>414</v>
      </c>
      <c r="H125" s="151" t="s">
        <v>413</v>
      </c>
    </row>
    <row r="126" spans="1:8" ht="20.25">
      <c r="A126" s="429"/>
      <c r="B126" s="147" t="s">
        <v>314</v>
      </c>
      <c r="C126" s="190">
        <v>38482</v>
      </c>
      <c r="D126" s="126">
        <v>200</v>
      </c>
      <c r="E126" s="126">
        <v>200</v>
      </c>
      <c r="F126" s="126">
        <v>200</v>
      </c>
      <c r="G126" s="190" t="s">
        <v>392</v>
      </c>
      <c r="H126" s="151" t="s">
        <v>408</v>
      </c>
    </row>
    <row r="127" spans="1:8" ht="20.25">
      <c r="A127" s="429"/>
      <c r="B127" s="147" t="s">
        <v>372</v>
      </c>
      <c r="C127" s="190">
        <v>38504</v>
      </c>
      <c r="D127" s="126">
        <v>150</v>
      </c>
      <c r="E127" s="126">
        <v>150</v>
      </c>
      <c r="F127" s="126">
        <v>150</v>
      </c>
      <c r="G127" s="190" t="s">
        <v>412</v>
      </c>
      <c r="H127" s="151" t="s">
        <v>411</v>
      </c>
    </row>
    <row r="128" spans="1:8" ht="20.25">
      <c r="A128" s="429"/>
      <c r="B128" s="147" t="s">
        <v>410</v>
      </c>
      <c r="C128" s="190">
        <v>38519</v>
      </c>
      <c r="D128" s="126">
        <v>700</v>
      </c>
      <c r="E128" s="126">
        <v>700</v>
      </c>
      <c r="F128" s="126">
        <v>700</v>
      </c>
      <c r="G128" s="190" t="s">
        <v>409</v>
      </c>
      <c r="H128" s="151" t="s">
        <v>408</v>
      </c>
    </row>
    <row r="129" spans="1:8" ht="20.25">
      <c r="A129" s="429"/>
      <c r="B129" s="147" t="s">
        <v>407</v>
      </c>
      <c r="C129" s="190">
        <v>38531</v>
      </c>
      <c r="D129" s="126">
        <v>295</v>
      </c>
      <c r="E129" s="126">
        <v>295</v>
      </c>
      <c r="F129" s="126">
        <v>295</v>
      </c>
      <c r="G129" s="190" t="s">
        <v>406</v>
      </c>
      <c r="H129" s="151" t="s">
        <v>381</v>
      </c>
    </row>
    <row r="130" spans="1:8" ht="20.25">
      <c r="A130" s="429"/>
      <c r="B130" s="147" t="s">
        <v>405</v>
      </c>
      <c r="C130" s="190">
        <v>38541</v>
      </c>
      <c r="D130" s="126">
        <v>700</v>
      </c>
      <c r="E130" s="126">
        <v>700</v>
      </c>
      <c r="F130" s="126">
        <v>700</v>
      </c>
      <c r="G130" s="190" t="s">
        <v>404</v>
      </c>
      <c r="H130" s="151" t="s">
        <v>403</v>
      </c>
    </row>
    <row r="131" spans="1:8" ht="20.25">
      <c r="A131" s="429"/>
      <c r="B131" s="147" t="s">
        <v>369</v>
      </c>
      <c r="C131" s="190">
        <v>38554</v>
      </c>
      <c r="D131" s="126">
        <v>984</v>
      </c>
      <c r="E131" s="126">
        <v>984</v>
      </c>
      <c r="F131" s="126">
        <v>984</v>
      </c>
      <c r="G131" s="190" t="s">
        <v>402</v>
      </c>
      <c r="H131" s="151" t="s">
        <v>401</v>
      </c>
    </row>
    <row r="132" spans="1:8" ht="20.25">
      <c r="A132" s="429"/>
      <c r="B132" s="147" t="s">
        <v>365</v>
      </c>
      <c r="C132" s="190">
        <v>38618</v>
      </c>
      <c r="D132" s="126">
        <v>100</v>
      </c>
      <c r="E132" s="126">
        <v>100</v>
      </c>
      <c r="F132" s="126">
        <v>100</v>
      </c>
      <c r="G132" s="190" t="s">
        <v>400</v>
      </c>
      <c r="H132" s="151" t="s">
        <v>305</v>
      </c>
    </row>
    <row r="133" spans="1:8" ht="20.25">
      <c r="A133" s="429"/>
      <c r="B133" s="147" t="s">
        <v>314</v>
      </c>
      <c r="C133" s="190">
        <v>38624</v>
      </c>
      <c r="D133" s="126">
        <v>170</v>
      </c>
      <c r="E133" s="126">
        <v>170</v>
      </c>
      <c r="F133" s="126">
        <v>170</v>
      </c>
      <c r="G133" s="190" t="s">
        <v>399</v>
      </c>
      <c r="H133" s="151" t="s">
        <v>398</v>
      </c>
    </row>
    <row r="134" spans="1:8" ht="20.25">
      <c r="A134" s="429"/>
      <c r="B134" s="147" t="s">
        <v>397</v>
      </c>
      <c r="C134" s="190">
        <v>38638</v>
      </c>
      <c r="D134" s="126">
        <v>60</v>
      </c>
      <c r="E134" s="126">
        <v>60</v>
      </c>
      <c r="F134" s="126">
        <v>60</v>
      </c>
      <c r="G134" s="190" t="s">
        <v>396</v>
      </c>
      <c r="H134" s="151" t="s">
        <v>395</v>
      </c>
    </row>
    <row r="135" spans="1:8" ht="20.25">
      <c r="A135" s="429"/>
      <c r="B135" s="147" t="s">
        <v>347</v>
      </c>
      <c r="C135" s="190">
        <v>38652</v>
      </c>
      <c r="D135" s="126">
        <v>100</v>
      </c>
      <c r="E135" s="126">
        <v>100</v>
      </c>
      <c r="F135" s="126">
        <v>100</v>
      </c>
      <c r="G135" s="190" t="s">
        <v>392</v>
      </c>
      <c r="H135" s="151" t="s">
        <v>395</v>
      </c>
    </row>
    <row r="136" spans="1:8" ht="20.25">
      <c r="A136" s="429"/>
      <c r="B136" s="147" t="s">
        <v>362</v>
      </c>
      <c r="C136" s="190">
        <v>38666</v>
      </c>
      <c r="D136" s="126">
        <v>100</v>
      </c>
      <c r="E136" s="126">
        <v>100</v>
      </c>
      <c r="F136" s="126">
        <v>100</v>
      </c>
      <c r="G136" s="190" t="s">
        <v>394</v>
      </c>
      <c r="H136" s="151" t="s">
        <v>393</v>
      </c>
    </row>
    <row r="137" spans="1:8" ht="20.25">
      <c r="A137" s="429"/>
      <c r="B137" s="147" t="s">
        <v>384</v>
      </c>
      <c r="C137" s="190">
        <v>38667</v>
      </c>
      <c r="D137" s="126">
        <v>300</v>
      </c>
      <c r="E137" s="126">
        <v>300</v>
      </c>
      <c r="F137" s="126">
        <v>300</v>
      </c>
      <c r="G137" s="190" t="s">
        <v>392</v>
      </c>
      <c r="H137" s="151" t="s">
        <v>824</v>
      </c>
    </row>
    <row r="138" spans="1:8" ht="20.25">
      <c r="A138" s="429"/>
      <c r="B138" s="147" t="s">
        <v>358</v>
      </c>
      <c r="C138" s="190">
        <v>38684</v>
      </c>
      <c r="D138" s="126">
        <v>200</v>
      </c>
      <c r="E138" s="126">
        <v>200</v>
      </c>
      <c r="F138" s="126">
        <v>200</v>
      </c>
      <c r="G138" s="190" t="s">
        <v>391</v>
      </c>
      <c r="H138" s="151" t="s">
        <v>389</v>
      </c>
    </row>
    <row r="139" spans="1:8" ht="20.25">
      <c r="A139" s="429"/>
      <c r="B139" s="147" t="s">
        <v>358</v>
      </c>
      <c r="C139" s="190">
        <v>38713</v>
      </c>
      <c r="D139" s="126">
        <v>200</v>
      </c>
      <c r="E139" s="126">
        <v>200</v>
      </c>
      <c r="F139" s="126">
        <v>200</v>
      </c>
      <c r="G139" s="190" t="s">
        <v>390</v>
      </c>
      <c r="H139" s="151" t="s">
        <v>389</v>
      </c>
    </row>
    <row r="140" spans="1:8" ht="20.25">
      <c r="A140" s="429"/>
      <c r="B140" s="147" t="s">
        <v>360</v>
      </c>
      <c r="C140" s="190">
        <v>38827</v>
      </c>
      <c r="D140" s="126">
        <v>100</v>
      </c>
      <c r="E140" s="126">
        <v>100</v>
      </c>
      <c r="F140" s="126">
        <v>100</v>
      </c>
      <c r="G140" s="190" t="s">
        <v>388</v>
      </c>
      <c r="H140" s="151" t="s">
        <v>359</v>
      </c>
    </row>
    <row r="141" spans="1:8" ht="20.25">
      <c r="A141" s="429"/>
      <c r="B141" s="147" t="s">
        <v>362</v>
      </c>
      <c r="C141" s="190">
        <v>38847</v>
      </c>
      <c r="D141" s="126">
        <v>100</v>
      </c>
      <c r="E141" s="126">
        <v>100</v>
      </c>
      <c r="F141" s="126">
        <v>100</v>
      </c>
      <c r="G141" s="190" t="s">
        <v>387</v>
      </c>
      <c r="H141" s="151" t="s">
        <v>386</v>
      </c>
    </row>
    <row r="142" spans="1:8" ht="20.25">
      <c r="A142" s="429"/>
      <c r="B142" s="147" t="s">
        <v>347</v>
      </c>
      <c r="C142" s="190">
        <v>38847</v>
      </c>
      <c r="D142" s="126">
        <v>100</v>
      </c>
      <c r="E142" s="126">
        <v>100</v>
      </c>
      <c r="F142" s="126">
        <v>100</v>
      </c>
      <c r="G142" s="190" t="s">
        <v>383</v>
      </c>
      <c r="H142" s="151" t="s">
        <v>385</v>
      </c>
    </row>
    <row r="143" spans="1:8" ht="20.25">
      <c r="A143" s="429"/>
      <c r="B143" s="147" t="s">
        <v>384</v>
      </c>
      <c r="C143" s="190">
        <v>38848</v>
      </c>
      <c r="D143" s="126">
        <v>300</v>
      </c>
      <c r="E143" s="126">
        <v>300</v>
      </c>
      <c r="F143" s="126">
        <v>300</v>
      </c>
      <c r="G143" s="190" t="s">
        <v>383</v>
      </c>
      <c r="H143" s="151" t="s">
        <v>382</v>
      </c>
    </row>
    <row r="144" spans="1:8" ht="20.25">
      <c r="A144" s="429"/>
      <c r="B144" s="147" t="s">
        <v>825</v>
      </c>
      <c r="C144" s="181">
        <v>38482</v>
      </c>
      <c r="D144" s="126">
        <v>300</v>
      </c>
      <c r="E144" s="126">
        <v>300</v>
      </c>
      <c r="F144" s="126">
        <v>300</v>
      </c>
      <c r="G144" s="190" t="s">
        <v>826</v>
      </c>
      <c r="H144" s="151" t="s">
        <v>827</v>
      </c>
    </row>
    <row r="145" spans="1:8" ht="20.25">
      <c r="A145" s="429"/>
      <c r="B145" s="147" t="s">
        <v>828</v>
      </c>
      <c r="C145" s="181">
        <v>38531</v>
      </c>
      <c r="D145" s="126">
        <v>20</v>
      </c>
      <c r="E145" s="126">
        <v>20</v>
      </c>
      <c r="F145" s="126">
        <v>20</v>
      </c>
      <c r="G145" s="190" t="s">
        <v>829</v>
      </c>
      <c r="H145" s="151" t="s">
        <v>830</v>
      </c>
    </row>
    <row r="146" spans="1:8" ht="20.25">
      <c r="A146" s="429"/>
      <c r="B146" s="147" t="s">
        <v>831</v>
      </c>
      <c r="C146" s="190">
        <v>38359</v>
      </c>
      <c r="D146" s="126">
        <v>240</v>
      </c>
      <c r="E146" s="126">
        <v>240</v>
      </c>
      <c r="F146" s="126">
        <v>240</v>
      </c>
      <c r="G146" s="190" t="s">
        <v>832</v>
      </c>
      <c r="H146" s="151" t="s">
        <v>805</v>
      </c>
    </row>
    <row r="147" spans="1:8" ht="20.25">
      <c r="A147" s="429"/>
      <c r="B147" s="147" t="s">
        <v>347</v>
      </c>
      <c r="C147" s="190">
        <v>38755</v>
      </c>
      <c r="D147" s="126">
        <v>100</v>
      </c>
      <c r="E147" s="126">
        <v>100</v>
      </c>
      <c r="F147" s="126">
        <v>100</v>
      </c>
      <c r="G147" s="190" t="s">
        <v>833</v>
      </c>
      <c r="H147" s="151" t="s">
        <v>381</v>
      </c>
    </row>
    <row r="148" spans="1:8" ht="20.25">
      <c r="A148" s="429"/>
      <c r="B148" s="147" t="s">
        <v>309</v>
      </c>
      <c r="C148" s="190">
        <v>38771</v>
      </c>
      <c r="D148" s="126">
        <v>207</v>
      </c>
      <c r="E148" s="126">
        <v>207</v>
      </c>
      <c r="F148" s="126">
        <v>207</v>
      </c>
      <c r="G148" s="190" t="s">
        <v>834</v>
      </c>
      <c r="H148" s="151" t="s">
        <v>380</v>
      </c>
    </row>
    <row r="149" spans="1:8" ht="20.25">
      <c r="A149" s="429"/>
      <c r="B149" s="147" t="s">
        <v>379</v>
      </c>
      <c r="C149" s="190">
        <v>38772</v>
      </c>
      <c r="D149" s="126">
        <v>60</v>
      </c>
      <c r="E149" s="126">
        <v>60</v>
      </c>
      <c r="F149" s="126">
        <v>60</v>
      </c>
      <c r="G149" s="190" t="s">
        <v>834</v>
      </c>
      <c r="H149" s="151" t="s">
        <v>348</v>
      </c>
    </row>
    <row r="150" spans="1:8" ht="20.25">
      <c r="A150" s="429"/>
      <c r="B150" s="147" t="s">
        <v>210</v>
      </c>
      <c r="C150" s="190">
        <v>38800</v>
      </c>
      <c r="D150" s="126">
        <v>350</v>
      </c>
      <c r="E150" s="126">
        <v>350</v>
      </c>
      <c r="F150" s="126">
        <v>350</v>
      </c>
      <c r="G150" s="190" t="s">
        <v>835</v>
      </c>
      <c r="H150" s="151" t="s">
        <v>348</v>
      </c>
    </row>
    <row r="151" spans="1:8" ht="20.25">
      <c r="A151" s="429"/>
      <c r="B151" s="147" t="s">
        <v>378</v>
      </c>
      <c r="C151" s="190">
        <v>38820</v>
      </c>
      <c r="D151" s="126">
        <v>370</v>
      </c>
      <c r="E151" s="126">
        <v>370</v>
      </c>
      <c r="F151" s="126">
        <v>370</v>
      </c>
      <c r="G151" s="190" t="s">
        <v>836</v>
      </c>
      <c r="H151" s="151" t="s">
        <v>377</v>
      </c>
    </row>
    <row r="152" spans="1:8" ht="20.25">
      <c r="A152" s="429"/>
      <c r="B152" s="147" t="s">
        <v>376</v>
      </c>
      <c r="C152" s="190">
        <v>38827</v>
      </c>
      <c r="D152" s="126">
        <v>200</v>
      </c>
      <c r="E152" s="126">
        <v>200</v>
      </c>
      <c r="F152" s="126">
        <v>200</v>
      </c>
      <c r="G152" s="190" t="s">
        <v>837</v>
      </c>
      <c r="H152" s="151" t="s">
        <v>374</v>
      </c>
    </row>
    <row r="153" spans="1:8" ht="20.25">
      <c r="A153" s="429"/>
      <c r="B153" s="147" t="s">
        <v>375</v>
      </c>
      <c r="C153" s="190">
        <v>38827</v>
      </c>
      <c r="D153" s="126">
        <v>600</v>
      </c>
      <c r="E153" s="126">
        <v>600</v>
      </c>
      <c r="F153" s="126">
        <v>600</v>
      </c>
      <c r="G153" s="190" t="s">
        <v>837</v>
      </c>
      <c r="H153" s="151" t="s">
        <v>348</v>
      </c>
    </row>
    <row r="154" spans="1:8" ht="20.25">
      <c r="A154" s="429"/>
      <c r="B154" s="147" t="s">
        <v>314</v>
      </c>
      <c r="C154" s="190">
        <v>38848</v>
      </c>
      <c r="D154" s="126">
        <v>200</v>
      </c>
      <c r="E154" s="126">
        <v>200</v>
      </c>
      <c r="F154" s="126">
        <v>200</v>
      </c>
      <c r="G154" s="190" t="s">
        <v>838</v>
      </c>
      <c r="H154" s="151" t="s">
        <v>374</v>
      </c>
    </row>
    <row r="155" spans="1:8" ht="20.25">
      <c r="A155" s="429"/>
      <c r="B155" s="147" t="s">
        <v>373</v>
      </c>
      <c r="C155" s="190">
        <v>38873</v>
      </c>
      <c r="D155" s="126">
        <v>800</v>
      </c>
      <c r="E155" s="126">
        <v>800</v>
      </c>
      <c r="F155" s="126">
        <v>800</v>
      </c>
      <c r="G155" s="190" t="s">
        <v>839</v>
      </c>
      <c r="H155" s="151" t="s">
        <v>359</v>
      </c>
    </row>
    <row r="156" spans="1:8" ht="20.25">
      <c r="A156" s="429"/>
      <c r="B156" s="147" t="s">
        <v>372</v>
      </c>
      <c r="C156" s="190">
        <v>38875</v>
      </c>
      <c r="D156" s="126">
        <v>400</v>
      </c>
      <c r="E156" s="126">
        <v>400</v>
      </c>
      <c r="F156" s="126">
        <v>400</v>
      </c>
      <c r="G156" s="190" t="s">
        <v>840</v>
      </c>
      <c r="H156" s="151" t="s">
        <v>371</v>
      </c>
    </row>
    <row r="157" spans="1:8" ht="20.25">
      <c r="A157" s="429"/>
      <c r="B157" s="147" t="s">
        <v>370</v>
      </c>
      <c r="C157" s="190">
        <v>38908</v>
      </c>
      <c r="D157" s="126">
        <v>300</v>
      </c>
      <c r="E157" s="126">
        <v>300</v>
      </c>
      <c r="F157" s="126">
        <v>300</v>
      </c>
      <c r="G157" s="190" t="s">
        <v>841</v>
      </c>
      <c r="H157" s="151" t="s">
        <v>359</v>
      </c>
    </row>
    <row r="158" spans="1:8" ht="20.25">
      <c r="A158" s="429"/>
      <c r="B158" s="147" t="s">
        <v>369</v>
      </c>
      <c r="C158" s="190">
        <v>38930</v>
      </c>
      <c r="D158" s="126">
        <v>1500</v>
      </c>
      <c r="E158" s="126">
        <v>1500</v>
      </c>
      <c r="F158" s="126">
        <v>1500</v>
      </c>
      <c r="G158" s="190" t="s">
        <v>842</v>
      </c>
      <c r="H158" s="151" t="s">
        <v>368</v>
      </c>
    </row>
    <row r="159" spans="1:8" ht="20.25">
      <c r="A159" s="429"/>
      <c r="B159" s="147" t="s">
        <v>208</v>
      </c>
      <c r="C159" s="190">
        <v>38964</v>
      </c>
      <c r="D159" s="126">
        <v>80</v>
      </c>
      <c r="E159" s="126">
        <v>80</v>
      </c>
      <c r="F159" s="126">
        <v>80</v>
      </c>
      <c r="G159" s="190" t="s">
        <v>843</v>
      </c>
      <c r="H159" s="151" t="s">
        <v>367</v>
      </c>
    </row>
    <row r="160" spans="1:8" ht="20.25">
      <c r="A160" s="429"/>
      <c r="B160" s="147" t="s">
        <v>314</v>
      </c>
      <c r="C160" s="190">
        <v>38986</v>
      </c>
      <c r="D160" s="126">
        <v>170</v>
      </c>
      <c r="E160" s="126">
        <v>170</v>
      </c>
      <c r="F160" s="126">
        <v>170</v>
      </c>
      <c r="G160" s="190" t="s">
        <v>844</v>
      </c>
      <c r="H160" s="151" t="s">
        <v>366</v>
      </c>
    </row>
    <row r="161" spans="1:8" ht="20.25">
      <c r="A161" s="429"/>
      <c r="B161" s="147" t="s">
        <v>365</v>
      </c>
      <c r="C161" s="190">
        <v>38988</v>
      </c>
      <c r="D161" s="126">
        <v>80</v>
      </c>
      <c r="E161" s="126">
        <v>80</v>
      </c>
      <c r="F161" s="126">
        <v>80</v>
      </c>
      <c r="G161" s="190" t="s">
        <v>845</v>
      </c>
      <c r="H161" s="151" t="s">
        <v>355</v>
      </c>
    </row>
    <row r="162" spans="1:8" ht="20.25">
      <c r="A162" s="429"/>
      <c r="B162" s="147" t="s">
        <v>364</v>
      </c>
      <c r="C162" s="190">
        <v>39009</v>
      </c>
      <c r="D162" s="126">
        <v>25</v>
      </c>
      <c r="E162" s="126">
        <v>25</v>
      </c>
      <c r="F162" s="126">
        <v>25</v>
      </c>
      <c r="G162" s="190" t="s">
        <v>846</v>
      </c>
      <c r="H162" s="151" t="s">
        <v>363</v>
      </c>
    </row>
    <row r="163" spans="1:8" ht="20.25">
      <c r="A163" s="429"/>
      <c r="B163" s="147" t="s">
        <v>362</v>
      </c>
      <c r="C163" s="190">
        <v>39029</v>
      </c>
      <c r="D163" s="126">
        <v>80</v>
      </c>
      <c r="E163" s="126">
        <v>80</v>
      </c>
      <c r="F163" s="126">
        <v>80</v>
      </c>
      <c r="G163" s="190" t="s">
        <v>847</v>
      </c>
      <c r="H163" s="151" t="s">
        <v>361</v>
      </c>
    </row>
    <row r="164" spans="1:8" ht="20.25">
      <c r="A164" s="429"/>
      <c r="B164" s="147" t="s">
        <v>360</v>
      </c>
      <c r="C164" s="190">
        <v>39051</v>
      </c>
      <c r="D164" s="126">
        <v>100</v>
      </c>
      <c r="E164" s="126">
        <v>95</v>
      </c>
      <c r="F164" s="126">
        <v>95</v>
      </c>
      <c r="G164" s="190" t="s">
        <v>848</v>
      </c>
      <c r="H164" s="151" t="s">
        <v>359</v>
      </c>
    </row>
    <row r="165" spans="1:8" ht="20.25">
      <c r="A165" s="429"/>
      <c r="B165" s="147" t="s">
        <v>358</v>
      </c>
      <c r="C165" s="190">
        <v>39077</v>
      </c>
      <c r="D165" s="126">
        <v>200</v>
      </c>
      <c r="E165" s="126">
        <v>200</v>
      </c>
      <c r="F165" s="126">
        <v>200</v>
      </c>
      <c r="G165" s="190" t="s">
        <v>357</v>
      </c>
      <c r="H165" s="151" t="s">
        <v>356</v>
      </c>
    </row>
    <row r="166" spans="1:8" ht="20.25">
      <c r="A166" s="429"/>
      <c r="B166" s="147" t="s">
        <v>141</v>
      </c>
      <c r="C166" s="190">
        <v>39073</v>
      </c>
      <c r="D166" s="126">
        <v>150</v>
      </c>
      <c r="E166" s="126">
        <v>150</v>
      </c>
      <c r="F166" s="126">
        <v>150</v>
      </c>
      <c r="G166" s="190" t="s">
        <v>849</v>
      </c>
      <c r="H166" s="151" t="s">
        <v>355</v>
      </c>
    </row>
    <row r="167" spans="1:8" ht="20.25">
      <c r="A167" s="429"/>
      <c r="B167" s="147" t="s">
        <v>301</v>
      </c>
      <c r="C167" s="190">
        <v>39119</v>
      </c>
      <c r="D167" s="126">
        <v>300</v>
      </c>
      <c r="E167" s="126">
        <v>300</v>
      </c>
      <c r="F167" s="126">
        <v>300</v>
      </c>
      <c r="G167" s="190" t="s">
        <v>850</v>
      </c>
      <c r="H167" s="151" t="s">
        <v>354</v>
      </c>
    </row>
    <row r="168" spans="1:8" ht="20.25">
      <c r="A168" s="429"/>
      <c r="B168" s="147" t="s">
        <v>309</v>
      </c>
      <c r="C168" s="190">
        <v>39134</v>
      </c>
      <c r="D168" s="126">
        <v>207</v>
      </c>
      <c r="E168" s="126">
        <v>207</v>
      </c>
      <c r="F168" s="126">
        <v>207</v>
      </c>
      <c r="G168" s="190" t="s">
        <v>353</v>
      </c>
      <c r="H168" s="151" t="s">
        <v>352</v>
      </c>
    </row>
    <row r="169" spans="1:8" ht="20.25">
      <c r="A169" s="429"/>
      <c r="B169" s="147" t="s">
        <v>351</v>
      </c>
      <c r="C169" s="190">
        <v>39141</v>
      </c>
      <c r="D169" s="126">
        <v>200</v>
      </c>
      <c r="E169" s="126">
        <v>200</v>
      </c>
      <c r="F169" s="126">
        <v>200</v>
      </c>
      <c r="G169" s="190" t="s">
        <v>851</v>
      </c>
      <c r="H169" s="151" t="s">
        <v>350</v>
      </c>
    </row>
    <row r="170" spans="1:8" ht="20.25">
      <c r="A170" s="429"/>
      <c r="B170" s="147" t="s">
        <v>349</v>
      </c>
      <c r="C170" s="190">
        <v>39143</v>
      </c>
      <c r="D170" s="126">
        <v>150</v>
      </c>
      <c r="E170" s="126">
        <v>150</v>
      </c>
      <c r="F170" s="126">
        <v>150</v>
      </c>
      <c r="G170" s="190" t="s">
        <v>852</v>
      </c>
      <c r="H170" s="151" t="s">
        <v>245</v>
      </c>
    </row>
    <row r="171" spans="1:8" ht="20.25">
      <c r="A171" s="429"/>
      <c r="B171" s="147" t="s">
        <v>311</v>
      </c>
      <c r="C171" s="190">
        <v>38776</v>
      </c>
      <c r="D171" s="126">
        <v>630</v>
      </c>
      <c r="E171" s="126">
        <v>630</v>
      </c>
      <c r="F171" s="126">
        <v>630</v>
      </c>
      <c r="G171" s="190" t="s">
        <v>853</v>
      </c>
      <c r="H171" s="151" t="s">
        <v>348</v>
      </c>
    </row>
    <row r="172" spans="1:8" ht="20.25">
      <c r="A172" s="429"/>
      <c r="B172" s="147" t="s">
        <v>347</v>
      </c>
      <c r="C172" s="190">
        <v>39031</v>
      </c>
      <c r="D172" s="126">
        <v>100</v>
      </c>
      <c r="E172" s="126">
        <v>100</v>
      </c>
      <c r="F172" s="126">
        <v>100</v>
      </c>
      <c r="G172" s="190" t="s">
        <v>854</v>
      </c>
      <c r="H172" s="151" t="s">
        <v>346</v>
      </c>
    </row>
    <row r="173" spans="1:8" ht="20.25">
      <c r="A173" s="429"/>
      <c r="B173" s="147" t="s">
        <v>208</v>
      </c>
      <c r="C173" s="190">
        <v>39153</v>
      </c>
      <c r="D173" s="126">
        <v>80</v>
      </c>
      <c r="E173" s="126">
        <v>80</v>
      </c>
      <c r="F173" s="126">
        <v>80</v>
      </c>
      <c r="G173" s="190" t="s">
        <v>345</v>
      </c>
      <c r="H173" s="151" t="s">
        <v>305</v>
      </c>
    </row>
    <row r="174" spans="1:8" ht="20.25">
      <c r="A174" s="429"/>
      <c r="B174" s="147" t="s">
        <v>344</v>
      </c>
      <c r="C174" s="190">
        <v>39189</v>
      </c>
      <c r="D174" s="126">
        <v>300</v>
      </c>
      <c r="E174" s="126">
        <v>300</v>
      </c>
      <c r="F174" s="126">
        <v>300</v>
      </c>
      <c r="G174" s="190" t="s">
        <v>343</v>
      </c>
      <c r="H174" s="151" t="s">
        <v>342</v>
      </c>
    </row>
    <row r="175" spans="1:8" ht="20.25">
      <c r="A175" s="429"/>
      <c r="B175" s="147" t="s">
        <v>341</v>
      </c>
      <c r="C175" s="190">
        <v>39192</v>
      </c>
      <c r="D175" s="126">
        <v>585</v>
      </c>
      <c r="E175" s="126">
        <v>585</v>
      </c>
      <c r="F175" s="126">
        <v>585</v>
      </c>
      <c r="G175" s="190" t="s">
        <v>340</v>
      </c>
      <c r="H175" s="151" t="s">
        <v>339</v>
      </c>
    </row>
    <row r="176" spans="1:8" ht="20.25">
      <c r="A176" s="429"/>
      <c r="B176" s="147" t="s">
        <v>338</v>
      </c>
      <c r="C176" s="190">
        <v>39217</v>
      </c>
      <c r="D176" s="126">
        <v>130</v>
      </c>
      <c r="E176" s="126">
        <v>130</v>
      </c>
      <c r="F176" s="126">
        <v>130</v>
      </c>
      <c r="G176" s="190" t="s">
        <v>337</v>
      </c>
      <c r="H176" s="151" t="s">
        <v>336</v>
      </c>
    </row>
    <row r="177" spans="1:8" ht="20.25">
      <c r="A177" s="429"/>
      <c r="B177" s="147" t="s">
        <v>325</v>
      </c>
      <c r="C177" s="190">
        <v>39227</v>
      </c>
      <c r="D177" s="126">
        <v>300</v>
      </c>
      <c r="E177" s="126">
        <v>300</v>
      </c>
      <c r="F177" s="126">
        <v>300</v>
      </c>
      <c r="G177" s="190" t="s">
        <v>333</v>
      </c>
      <c r="H177" s="151" t="s">
        <v>335</v>
      </c>
    </row>
    <row r="178" spans="1:8" ht="20.25">
      <c r="A178" s="429"/>
      <c r="B178" s="147" t="s">
        <v>334</v>
      </c>
      <c r="C178" s="190">
        <v>39232</v>
      </c>
      <c r="D178" s="126">
        <v>800</v>
      </c>
      <c r="E178" s="126">
        <v>800</v>
      </c>
      <c r="F178" s="126">
        <v>800</v>
      </c>
      <c r="G178" s="190" t="s">
        <v>333</v>
      </c>
      <c r="H178" s="151" t="s">
        <v>332</v>
      </c>
    </row>
    <row r="179" spans="1:8" ht="20.25">
      <c r="A179" s="429"/>
      <c r="B179" s="147" t="s">
        <v>331</v>
      </c>
      <c r="C179" s="190">
        <v>39240</v>
      </c>
      <c r="D179" s="126">
        <v>400</v>
      </c>
      <c r="E179" s="126">
        <v>400</v>
      </c>
      <c r="F179" s="126">
        <v>400</v>
      </c>
      <c r="G179" s="190" t="s">
        <v>329</v>
      </c>
      <c r="H179" s="151" t="s">
        <v>270</v>
      </c>
    </row>
    <row r="180" spans="1:8" ht="20.25">
      <c r="A180" s="429"/>
      <c r="B180" s="147" t="s">
        <v>330</v>
      </c>
      <c r="C180" s="190">
        <v>39246</v>
      </c>
      <c r="D180" s="126">
        <v>80</v>
      </c>
      <c r="E180" s="126">
        <v>80</v>
      </c>
      <c r="F180" s="126">
        <v>80</v>
      </c>
      <c r="G180" s="190" t="s">
        <v>329</v>
      </c>
      <c r="H180" s="151" t="s">
        <v>328</v>
      </c>
    </row>
    <row r="181" spans="1:8" ht="20.25">
      <c r="A181" s="429"/>
      <c r="B181" s="147" t="s">
        <v>327</v>
      </c>
      <c r="C181" s="190">
        <v>39254</v>
      </c>
      <c r="D181" s="126">
        <v>2800</v>
      </c>
      <c r="E181" s="126">
        <v>2800</v>
      </c>
      <c r="F181" s="126">
        <v>2800</v>
      </c>
      <c r="G181" s="190" t="s">
        <v>326</v>
      </c>
      <c r="H181" s="151" t="s">
        <v>270</v>
      </c>
    </row>
    <row r="182" spans="1:8" ht="20.25">
      <c r="A182" s="429"/>
      <c r="B182" s="147" t="s">
        <v>325</v>
      </c>
      <c r="C182" s="190">
        <v>39287</v>
      </c>
      <c r="D182" s="126">
        <v>300</v>
      </c>
      <c r="E182" s="126">
        <v>300</v>
      </c>
      <c r="F182" s="126">
        <v>300</v>
      </c>
      <c r="G182" s="190" t="s">
        <v>324</v>
      </c>
      <c r="H182" s="151" t="s">
        <v>323</v>
      </c>
    </row>
    <row r="183" spans="1:8" ht="20.25">
      <c r="A183" s="429"/>
      <c r="B183" s="147" t="s">
        <v>301</v>
      </c>
      <c r="C183" s="190">
        <v>39301</v>
      </c>
      <c r="D183" s="126">
        <v>300</v>
      </c>
      <c r="E183" s="126">
        <v>300</v>
      </c>
      <c r="F183" s="126">
        <v>300</v>
      </c>
      <c r="G183" s="190" t="s">
        <v>322</v>
      </c>
      <c r="H183" s="151" t="s">
        <v>321</v>
      </c>
    </row>
    <row r="184" spans="1:8" ht="20.25">
      <c r="A184" s="429"/>
      <c r="B184" s="147" t="s">
        <v>320</v>
      </c>
      <c r="C184" s="190">
        <v>39322</v>
      </c>
      <c r="D184" s="126">
        <v>200</v>
      </c>
      <c r="E184" s="126">
        <v>200</v>
      </c>
      <c r="F184" s="126">
        <v>200</v>
      </c>
      <c r="G184" s="190" t="s">
        <v>319</v>
      </c>
      <c r="H184" s="151" t="s">
        <v>318</v>
      </c>
    </row>
    <row r="185" spans="1:8" ht="20.25">
      <c r="A185" s="429"/>
      <c r="B185" s="147" t="s">
        <v>317</v>
      </c>
      <c r="C185" s="190">
        <v>39325</v>
      </c>
      <c r="D185" s="126">
        <v>470</v>
      </c>
      <c r="E185" s="126">
        <v>470</v>
      </c>
      <c r="F185" s="126">
        <v>470</v>
      </c>
      <c r="G185" s="190" t="s">
        <v>316</v>
      </c>
      <c r="H185" s="151" t="s">
        <v>315</v>
      </c>
    </row>
    <row r="186" spans="1:8" ht="20.25">
      <c r="A186" s="429"/>
      <c r="B186" s="147" t="s">
        <v>314</v>
      </c>
      <c r="C186" s="190">
        <v>39353</v>
      </c>
      <c r="D186" s="126">
        <v>170</v>
      </c>
      <c r="E186" s="126">
        <v>170</v>
      </c>
      <c r="F186" s="126">
        <v>170</v>
      </c>
      <c r="G186" s="190" t="s">
        <v>313</v>
      </c>
      <c r="H186" s="151" t="s">
        <v>312</v>
      </c>
    </row>
    <row r="187" spans="1:8" ht="20.25">
      <c r="A187" s="429"/>
      <c r="B187" s="147" t="s">
        <v>311</v>
      </c>
      <c r="C187" s="190">
        <v>39377</v>
      </c>
      <c r="D187" s="126">
        <v>56</v>
      </c>
      <c r="E187" s="126">
        <v>56</v>
      </c>
      <c r="F187" s="126">
        <v>56</v>
      </c>
      <c r="G187" s="190" t="s">
        <v>310</v>
      </c>
      <c r="H187" s="151" t="s">
        <v>209</v>
      </c>
    </row>
    <row r="188" spans="1:8" ht="20.25">
      <c r="A188" s="429"/>
      <c r="B188" s="147" t="s">
        <v>141</v>
      </c>
      <c r="C188" s="190">
        <v>39437</v>
      </c>
      <c r="D188" s="126">
        <v>150</v>
      </c>
      <c r="E188" s="126">
        <v>150</v>
      </c>
      <c r="F188" s="126">
        <v>150</v>
      </c>
      <c r="G188" s="190" t="s">
        <v>855</v>
      </c>
      <c r="H188" s="151" t="s">
        <v>209</v>
      </c>
    </row>
    <row r="189" spans="1:8" ht="20.25">
      <c r="A189" s="429"/>
      <c r="B189" s="147" t="s">
        <v>856</v>
      </c>
      <c r="C189" s="190">
        <v>39489</v>
      </c>
      <c r="D189" s="126">
        <v>300</v>
      </c>
      <c r="E189" s="126">
        <v>300</v>
      </c>
      <c r="F189" s="126">
        <v>300</v>
      </c>
      <c r="G189" s="190" t="s">
        <v>857</v>
      </c>
      <c r="H189" s="151" t="s">
        <v>830</v>
      </c>
    </row>
    <row r="190" spans="1:8" ht="20.25">
      <c r="A190" s="429"/>
      <c r="B190" s="147" t="s">
        <v>309</v>
      </c>
      <c r="C190" s="190">
        <v>39496</v>
      </c>
      <c r="D190" s="126">
        <v>207</v>
      </c>
      <c r="E190" s="126">
        <v>207</v>
      </c>
      <c r="F190" s="126">
        <v>207</v>
      </c>
      <c r="G190" s="190" t="s">
        <v>308</v>
      </c>
      <c r="H190" s="151" t="s">
        <v>307</v>
      </c>
    </row>
    <row r="191" spans="1:8" ht="20.25">
      <c r="A191" s="429"/>
      <c r="B191" s="147" t="s">
        <v>858</v>
      </c>
      <c r="C191" s="190">
        <v>39504</v>
      </c>
      <c r="D191" s="126">
        <v>200</v>
      </c>
      <c r="E191" s="126">
        <v>200</v>
      </c>
      <c r="F191" s="126">
        <v>200</v>
      </c>
      <c r="G191" s="190" t="s">
        <v>859</v>
      </c>
      <c r="H191" s="151" t="s">
        <v>860</v>
      </c>
    </row>
    <row r="192" spans="1:8" ht="20.25">
      <c r="A192" s="429"/>
      <c r="B192" s="147" t="s">
        <v>861</v>
      </c>
      <c r="C192" s="190">
        <v>39518</v>
      </c>
      <c r="D192" s="126">
        <v>80</v>
      </c>
      <c r="E192" s="126">
        <v>80</v>
      </c>
      <c r="F192" s="126">
        <v>80</v>
      </c>
      <c r="G192" s="190" t="s">
        <v>306</v>
      </c>
      <c r="H192" s="151" t="s">
        <v>305</v>
      </c>
    </row>
    <row r="193" spans="1:8" ht="20.25">
      <c r="A193" s="429"/>
      <c r="B193" s="147" t="s">
        <v>816</v>
      </c>
      <c r="C193" s="190">
        <v>39555</v>
      </c>
      <c r="D193" s="126">
        <v>300</v>
      </c>
      <c r="E193" s="126">
        <v>300</v>
      </c>
      <c r="F193" s="126">
        <v>300</v>
      </c>
      <c r="G193" s="190" t="s">
        <v>304</v>
      </c>
      <c r="H193" s="151" t="s">
        <v>303</v>
      </c>
    </row>
    <row r="194" spans="1:8" ht="20.25">
      <c r="A194" s="429"/>
      <c r="B194" s="147" t="s">
        <v>862</v>
      </c>
      <c r="C194" s="190">
        <v>39555</v>
      </c>
      <c r="D194" s="126">
        <v>550</v>
      </c>
      <c r="E194" s="126">
        <v>550</v>
      </c>
      <c r="F194" s="126">
        <v>550</v>
      </c>
      <c r="G194" s="190" t="s">
        <v>863</v>
      </c>
      <c r="H194" s="151" t="s">
        <v>805</v>
      </c>
    </row>
    <row r="195" spans="1:8" ht="20.25">
      <c r="A195" s="429"/>
      <c r="B195" s="147" t="s">
        <v>864</v>
      </c>
      <c r="C195" s="190">
        <v>39595</v>
      </c>
      <c r="D195" s="126">
        <v>660</v>
      </c>
      <c r="E195" s="126">
        <v>660</v>
      </c>
      <c r="F195" s="126">
        <v>660</v>
      </c>
      <c r="G195" s="190" t="s">
        <v>979</v>
      </c>
      <c r="H195" s="151"/>
    </row>
    <row r="196" spans="1:8" ht="20.25">
      <c r="A196" s="429"/>
      <c r="B196" s="147" t="s">
        <v>980</v>
      </c>
      <c r="C196" s="190">
        <v>39595</v>
      </c>
      <c r="D196" s="126">
        <v>800</v>
      </c>
      <c r="E196" s="126">
        <v>800</v>
      </c>
      <c r="F196" s="126">
        <v>800</v>
      </c>
      <c r="G196" s="190" t="s">
        <v>979</v>
      </c>
      <c r="H196" s="151"/>
    </row>
    <row r="197" spans="1:8" ht="20.25">
      <c r="A197" s="429"/>
      <c r="B197" s="147" t="s">
        <v>981</v>
      </c>
      <c r="C197" s="190">
        <v>39603</v>
      </c>
      <c r="D197" s="126">
        <v>400</v>
      </c>
      <c r="E197" s="126">
        <v>400</v>
      </c>
      <c r="F197" s="126">
        <v>400</v>
      </c>
      <c r="G197" s="190" t="s">
        <v>979</v>
      </c>
      <c r="H197" s="151"/>
    </row>
    <row r="198" spans="1:8" ht="20.25">
      <c r="A198" s="429"/>
      <c r="B198" s="147" t="s">
        <v>982</v>
      </c>
      <c r="C198" s="190">
        <v>39616</v>
      </c>
      <c r="D198" s="126">
        <v>2800</v>
      </c>
      <c r="E198" s="126">
        <v>2800</v>
      </c>
      <c r="F198" s="126">
        <v>2800</v>
      </c>
      <c r="G198" s="190" t="s">
        <v>979</v>
      </c>
      <c r="H198" s="151"/>
    </row>
    <row r="199" spans="1:8" ht="20.25">
      <c r="A199" s="429"/>
      <c r="B199" s="147" t="s">
        <v>983</v>
      </c>
      <c r="C199" s="190">
        <v>39644</v>
      </c>
      <c r="D199" s="126">
        <v>80</v>
      </c>
      <c r="E199" s="126">
        <v>80</v>
      </c>
      <c r="F199" s="126">
        <v>80</v>
      </c>
      <c r="G199" s="190" t="s">
        <v>979</v>
      </c>
      <c r="H199" s="151"/>
    </row>
    <row r="200" spans="1:8" ht="20.25">
      <c r="A200" s="429"/>
      <c r="B200" s="147" t="s">
        <v>864</v>
      </c>
      <c r="C200" s="190">
        <v>39650</v>
      </c>
      <c r="D200" s="126">
        <v>300</v>
      </c>
      <c r="E200" s="126">
        <v>300</v>
      </c>
      <c r="F200" s="126">
        <v>300</v>
      </c>
      <c r="G200" s="190" t="s">
        <v>979</v>
      </c>
      <c r="H200" s="151"/>
    </row>
    <row r="201" spans="1:8" ht="20.25">
      <c r="A201" s="429"/>
      <c r="B201" s="147" t="s">
        <v>856</v>
      </c>
      <c r="C201" s="190">
        <v>39667</v>
      </c>
      <c r="D201" s="126">
        <v>300</v>
      </c>
      <c r="E201" s="126">
        <v>300</v>
      </c>
      <c r="F201" s="126">
        <v>300</v>
      </c>
      <c r="G201" s="190" t="s">
        <v>979</v>
      </c>
      <c r="H201" s="151"/>
    </row>
    <row r="202" spans="1:8" ht="20.25">
      <c r="A202" s="429"/>
      <c r="B202" s="147" t="s">
        <v>984</v>
      </c>
      <c r="C202" s="190">
        <v>39686</v>
      </c>
      <c r="D202" s="126">
        <v>200</v>
      </c>
      <c r="E202" s="126">
        <v>200</v>
      </c>
      <c r="F202" s="126">
        <v>200</v>
      </c>
      <c r="G202" s="190" t="s">
        <v>979</v>
      </c>
      <c r="H202" s="151"/>
    </row>
    <row r="203" spans="1:8" ht="20.25">
      <c r="A203" s="429"/>
      <c r="B203" s="147" t="s">
        <v>985</v>
      </c>
      <c r="C203" s="190">
        <v>39695</v>
      </c>
      <c r="D203" s="126">
        <v>470</v>
      </c>
      <c r="E203" s="126">
        <v>470</v>
      </c>
      <c r="F203" s="126">
        <v>470</v>
      </c>
      <c r="G203" s="190" t="s">
        <v>979</v>
      </c>
      <c r="H203" s="151"/>
    </row>
    <row r="204" spans="1:8" ht="20.25">
      <c r="A204" s="429"/>
      <c r="B204" s="147" t="s">
        <v>986</v>
      </c>
      <c r="C204" s="190">
        <v>39715</v>
      </c>
      <c r="D204" s="126">
        <v>136</v>
      </c>
      <c r="E204" s="126">
        <v>136</v>
      </c>
      <c r="F204" s="126">
        <v>136</v>
      </c>
      <c r="G204" s="190" t="s">
        <v>979</v>
      </c>
      <c r="H204" s="151"/>
    </row>
    <row r="205" spans="1:8" ht="20.25">
      <c r="A205" s="429"/>
      <c r="B205" s="147" t="s">
        <v>987</v>
      </c>
      <c r="C205" s="190">
        <v>39745</v>
      </c>
      <c r="D205" s="126">
        <v>51</v>
      </c>
      <c r="E205" s="126">
        <v>51</v>
      </c>
      <c r="F205" s="126">
        <v>51</v>
      </c>
      <c r="G205" s="190" t="s">
        <v>979</v>
      </c>
      <c r="H205" s="151"/>
    </row>
    <row r="206" spans="1:8" ht="20.25">
      <c r="A206" s="429"/>
      <c r="B206" s="147" t="s">
        <v>988</v>
      </c>
      <c r="C206" s="190">
        <v>39853</v>
      </c>
      <c r="D206" s="126">
        <v>200</v>
      </c>
      <c r="E206" s="126">
        <v>200</v>
      </c>
      <c r="F206" s="126">
        <v>200</v>
      </c>
      <c r="G206" s="190" t="s">
        <v>979</v>
      </c>
      <c r="H206" s="151"/>
    </row>
    <row r="207" spans="1:8" ht="20.25">
      <c r="A207" s="429"/>
      <c r="B207" s="147" t="s">
        <v>856</v>
      </c>
      <c r="C207" s="190">
        <v>39853</v>
      </c>
      <c r="D207" s="126">
        <v>300</v>
      </c>
      <c r="E207" s="126">
        <v>300</v>
      </c>
      <c r="F207" s="126">
        <v>300</v>
      </c>
      <c r="G207" s="190" t="s">
        <v>979</v>
      </c>
      <c r="H207" s="151"/>
    </row>
    <row r="208" spans="1:8" ht="20.25">
      <c r="A208" s="429"/>
      <c r="B208" s="147" t="s">
        <v>989</v>
      </c>
      <c r="C208" s="190">
        <v>39863</v>
      </c>
      <c r="D208" s="126">
        <v>207</v>
      </c>
      <c r="E208" s="126">
        <v>207</v>
      </c>
      <c r="F208" s="126">
        <v>207</v>
      </c>
      <c r="G208" s="190" t="s">
        <v>979</v>
      </c>
      <c r="H208" s="151"/>
    </row>
    <row r="209" spans="1:8" ht="20.25">
      <c r="A209" s="429"/>
      <c r="B209" s="147" t="s">
        <v>990</v>
      </c>
      <c r="C209" s="190">
        <v>39884</v>
      </c>
      <c r="D209" s="126">
        <v>80</v>
      </c>
      <c r="E209" s="126">
        <v>80</v>
      </c>
      <c r="F209" s="126">
        <v>80</v>
      </c>
      <c r="G209" s="190" t="s">
        <v>979</v>
      </c>
      <c r="H209" s="151"/>
    </row>
    <row r="210" spans="1:8" ht="20.25">
      <c r="A210" s="429"/>
      <c r="B210" s="147" t="s">
        <v>816</v>
      </c>
      <c r="C210" s="190">
        <v>39948</v>
      </c>
      <c r="D210" s="126">
        <v>300</v>
      </c>
      <c r="E210" s="126">
        <v>300</v>
      </c>
      <c r="F210" s="126">
        <v>300</v>
      </c>
      <c r="G210" s="190" t="s">
        <v>979</v>
      </c>
      <c r="H210" s="151"/>
    </row>
    <row r="211" spans="1:8" ht="20.25">
      <c r="A211" s="429"/>
      <c r="B211" s="147" t="s">
        <v>987</v>
      </c>
      <c r="C211" s="190">
        <v>39948</v>
      </c>
      <c r="D211" s="126">
        <v>51</v>
      </c>
      <c r="E211" s="126">
        <v>51</v>
      </c>
      <c r="F211" s="126">
        <v>51</v>
      </c>
      <c r="G211" s="190" t="s">
        <v>979</v>
      </c>
      <c r="H211" s="151"/>
    </row>
    <row r="212" spans="1:8" ht="20.25">
      <c r="A212" s="429"/>
      <c r="B212" s="147" t="s">
        <v>991</v>
      </c>
      <c r="C212" s="190">
        <v>39954</v>
      </c>
      <c r="D212" s="126">
        <v>1000</v>
      </c>
      <c r="E212" s="126">
        <v>1000</v>
      </c>
      <c r="F212" s="126">
        <v>1000</v>
      </c>
      <c r="G212" s="190" t="s">
        <v>979</v>
      </c>
      <c r="H212" s="151"/>
    </row>
    <row r="213" spans="1:8" ht="20.25">
      <c r="A213" s="429"/>
      <c r="B213" s="147" t="s">
        <v>980</v>
      </c>
      <c r="C213" s="190">
        <v>39961</v>
      </c>
      <c r="D213" s="126">
        <v>800</v>
      </c>
      <c r="E213" s="126">
        <v>800</v>
      </c>
      <c r="F213" s="126">
        <v>800</v>
      </c>
      <c r="G213" s="190" t="s">
        <v>979</v>
      </c>
      <c r="H213" s="151"/>
    </row>
    <row r="214" spans="1:8" ht="20.25">
      <c r="A214" s="429"/>
      <c r="B214" s="147" t="s">
        <v>864</v>
      </c>
      <c r="C214" s="190">
        <v>39961</v>
      </c>
      <c r="D214" s="126">
        <v>960</v>
      </c>
      <c r="E214" s="126">
        <v>960</v>
      </c>
      <c r="F214" s="126">
        <v>960</v>
      </c>
      <c r="G214" s="190" t="s">
        <v>979</v>
      </c>
      <c r="H214" s="151"/>
    </row>
    <row r="215" spans="1:8" ht="20.25">
      <c r="A215" s="429"/>
      <c r="B215" s="147" t="s">
        <v>992</v>
      </c>
      <c r="C215" s="190">
        <v>39961</v>
      </c>
      <c r="D215" s="126">
        <v>400</v>
      </c>
      <c r="E215" s="126">
        <v>400</v>
      </c>
      <c r="F215" s="126">
        <v>400</v>
      </c>
      <c r="G215" s="190" t="s">
        <v>979</v>
      </c>
      <c r="H215" s="151"/>
    </row>
    <row r="216" spans="1:8" ht="20.25">
      <c r="A216" s="429"/>
      <c r="B216" s="147" t="s">
        <v>982</v>
      </c>
      <c r="C216" s="190">
        <v>39983</v>
      </c>
      <c r="D216" s="126">
        <v>2800</v>
      </c>
      <c r="E216" s="126">
        <v>2800</v>
      </c>
      <c r="F216" s="126">
        <v>2800</v>
      </c>
      <c r="G216" s="190" t="s">
        <v>979</v>
      </c>
      <c r="H216" s="151"/>
    </row>
    <row r="217" spans="1:8" ht="20.25">
      <c r="A217" s="429"/>
      <c r="B217" s="147" t="s">
        <v>993</v>
      </c>
      <c r="C217" s="190">
        <v>39990</v>
      </c>
      <c r="D217" s="126">
        <v>99.9</v>
      </c>
      <c r="E217" s="126">
        <v>99.9</v>
      </c>
      <c r="F217" s="126">
        <v>99.9</v>
      </c>
      <c r="G217" s="190" t="s">
        <v>979</v>
      </c>
      <c r="H217" s="151"/>
    </row>
    <row r="218" spans="1:8" ht="20.25">
      <c r="A218" s="429"/>
      <c r="B218" s="147" t="s">
        <v>983</v>
      </c>
      <c r="C218" s="190">
        <v>40018</v>
      </c>
      <c r="D218" s="126">
        <v>80</v>
      </c>
      <c r="E218" s="126">
        <v>80</v>
      </c>
      <c r="F218" s="126">
        <v>80</v>
      </c>
      <c r="G218" s="190" t="s">
        <v>979</v>
      </c>
      <c r="H218" s="151"/>
    </row>
    <row r="219" spans="1:8" ht="20.25">
      <c r="A219" s="429"/>
      <c r="B219" s="147" t="s">
        <v>988</v>
      </c>
      <c r="C219" s="190">
        <v>40035</v>
      </c>
      <c r="D219" s="126">
        <v>200</v>
      </c>
      <c r="E219" s="126">
        <v>200</v>
      </c>
      <c r="F219" s="126">
        <v>200</v>
      </c>
      <c r="G219" s="190" t="s">
        <v>979</v>
      </c>
      <c r="H219" s="151"/>
    </row>
    <row r="220" spans="1:8" ht="20.25">
      <c r="A220" s="429"/>
      <c r="B220" s="147" t="s">
        <v>856</v>
      </c>
      <c r="C220" s="190">
        <v>40035</v>
      </c>
      <c r="D220" s="126">
        <v>270</v>
      </c>
      <c r="E220" s="126">
        <v>270</v>
      </c>
      <c r="F220" s="126">
        <v>270</v>
      </c>
      <c r="G220" s="190" t="s">
        <v>979</v>
      </c>
      <c r="H220" s="151"/>
    </row>
    <row r="221" spans="1:8" ht="20.25">
      <c r="A221" s="429"/>
      <c r="B221" s="147" t="s">
        <v>985</v>
      </c>
      <c r="C221" s="190">
        <v>40060</v>
      </c>
      <c r="D221" s="126">
        <v>470</v>
      </c>
      <c r="E221" s="126">
        <v>470</v>
      </c>
      <c r="F221" s="126">
        <v>470</v>
      </c>
      <c r="G221" s="190" t="s">
        <v>979</v>
      </c>
      <c r="H221" s="151"/>
    </row>
    <row r="222" spans="1:8" ht="20.25">
      <c r="A222" s="429"/>
      <c r="B222" s="147" t="s">
        <v>994</v>
      </c>
      <c r="C222" s="190">
        <v>40085</v>
      </c>
      <c r="D222" s="126">
        <v>198</v>
      </c>
      <c r="E222" s="126">
        <v>198</v>
      </c>
      <c r="F222" s="126">
        <v>198</v>
      </c>
      <c r="G222" s="190" t="s">
        <v>979</v>
      </c>
      <c r="H222" s="151"/>
    </row>
    <row r="223" spans="1:8" ht="20.25">
      <c r="A223" s="429"/>
      <c r="B223" s="147" t="s">
        <v>302</v>
      </c>
      <c r="C223" s="190">
        <v>40220</v>
      </c>
      <c r="D223" s="126">
        <v>190</v>
      </c>
      <c r="E223" s="126">
        <v>190</v>
      </c>
      <c r="F223" s="126">
        <v>190</v>
      </c>
      <c r="G223" s="190" t="s">
        <v>979</v>
      </c>
      <c r="H223" s="151"/>
    </row>
    <row r="224" spans="1:8" ht="20.25">
      <c r="A224" s="429"/>
      <c r="B224" s="147" t="s">
        <v>301</v>
      </c>
      <c r="C224" s="190">
        <v>40218</v>
      </c>
      <c r="D224" s="126">
        <v>240</v>
      </c>
      <c r="E224" s="126">
        <v>240</v>
      </c>
      <c r="F224" s="126">
        <v>240</v>
      </c>
      <c r="G224" s="190" t="s">
        <v>979</v>
      </c>
      <c r="H224" s="151"/>
    </row>
    <row r="225" spans="1:8" ht="20.25">
      <c r="A225" s="429"/>
      <c r="B225" s="147" t="s">
        <v>208</v>
      </c>
      <c r="C225" s="190">
        <v>40249</v>
      </c>
      <c r="D225" s="126">
        <v>80</v>
      </c>
      <c r="E225" s="126">
        <v>80</v>
      </c>
      <c r="F225" s="126">
        <v>80</v>
      </c>
      <c r="G225" s="190" t="s">
        <v>979</v>
      </c>
      <c r="H225" s="151"/>
    </row>
    <row r="226" spans="1:8" s="62" customFormat="1" ht="20.25">
      <c r="A226" s="429"/>
      <c r="B226" s="147" t="s">
        <v>1074</v>
      </c>
      <c r="C226" s="190">
        <v>40350</v>
      </c>
      <c r="D226" s="126">
        <v>100</v>
      </c>
      <c r="E226" s="126">
        <v>100</v>
      </c>
      <c r="F226" s="126">
        <v>100</v>
      </c>
      <c r="G226" s="190" t="s">
        <v>979</v>
      </c>
      <c r="H226" s="151"/>
    </row>
    <row r="227" spans="1:8" ht="20.25">
      <c r="A227" s="430"/>
      <c r="B227" s="147" t="s">
        <v>301</v>
      </c>
      <c r="C227" s="190">
        <v>40396</v>
      </c>
      <c r="D227" s="126">
        <v>210</v>
      </c>
      <c r="E227" s="126">
        <v>210</v>
      </c>
      <c r="F227" s="126">
        <v>210</v>
      </c>
      <c r="G227" s="190" t="s">
        <v>979</v>
      </c>
      <c r="H227" s="151"/>
    </row>
    <row r="228" spans="1:8" ht="20.25">
      <c r="A228" s="426" t="s">
        <v>1000</v>
      </c>
      <c r="B228" s="427"/>
      <c r="C228" s="198">
        <f>COUNTA(C47:C227)</f>
        <v>181</v>
      </c>
      <c r="D228" s="173">
        <f>SUM(D47:D227)</f>
        <v>58524.9</v>
      </c>
      <c r="E228" s="173">
        <f>SUM(E47:E227)</f>
        <v>58269.9</v>
      </c>
      <c r="F228" s="173">
        <f>SUM(F47:F227)</f>
        <v>58269.9</v>
      </c>
      <c r="G228" s="199" t="s">
        <v>6</v>
      </c>
      <c r="H228" s="200" t="s">
        <v>6</v>
      </c>
    </row>
    <row r="229" spans="1:8" ht="20.25">
      <c r="A229" s="428" t="s">
        <v>995</v>
      </c>
      <c r="B229" s="147" t="s">
        <v>502</v>
      </c>
      <c r="C229" s="190">
        <v>38254</v>
      </c>
      <c r="D229" s="126">
        <v>3900</v>
      </c>
      <c r="E229" s="126">
        <v>3900</v>
      </c>
      <c r="F229" s="126">
        <v>3900</v>
      </c>
      <c r="G229" s="190">
        <v>41232</v>
      </c>
      <c r="H229" s="151"/>
    </row>
    <row r="230" spans="1:8" ht="20.25">
      <c r="A230" s="429"/>
      <c r="B230" s="147" t="s">
        <v>240</v>
      </c>
      <c r="C230" s="190">
        <v>38853</v>
      </c>
      <c r="D230" s="126">
        <v>2000</v>
      </c>
      <c r="E230" s="126">
        <v>2000</v>
      </c>
      <c r="F230" s="126">
        <v>2000</v>
      </c>
      <c r="G230" s="190">
        <v>40317</v>
      </c>
      <c r="H230" s="151"/>
    </row>
    <row r="231" spans="1:8" ht="20.25">
      <c r="A231" s="429"/>
      <c r="B231" s="147" t="s">
        <v>240</v>
      </c>
      <c r="C231" s="190">
        <v>39080</v>
      </c>
      <c r="D231" s="126">
        <v>400</v>
      </c>
      <c r="E231" s="126">
        <v>400</v>
      </c>
      <c r="F231" s="126">
        <v>400</v>
      </c>
      <c r="G231" s="190">
        <v>40317</v>
      </c>
      <c r="H231" s="151"/>
    </row>
    <row r="232" spans="1:8" ht="20.25">
      <c r="A232" s="429"/>
      <c r="B232" s="147" t="s">
        <v>239</v>
      </c>
      <c r="C232" s="190">
        <v>38853</v>
      </c>
      <c r="D232" s="126">
        <v>3000</v>
      </c>
      <c r="E232" s="126">
        <v>3000</v>
      </c>
      <c r="F232" s="126">
        <v>3000</v>
      </c>
      <c r="G232" s="190">
        <v>40906</v>
      </c>
      <c r="H232" s="151"/>
    </row>
    <row r="233" spans="1:8" ht="20.25">
      <c r="A233" s="429"/>
      <c r="B233" s="147" t="s">
        <v>234</v>
      </c>
      <c r="C233" s="190">
        <v>39022</v>
      </c>
      <c r="D233" s="126">
        <v>2000</v>
      </c>
      <c r="E233" s="126">
        <v>2000</v>
      </c>
      <c r="F233" s="126">
        <v>2000</v>
      </c>
      <c r="G233" s="190">
        <v>41534</v>
      </c>
      <c r="H233" s="151"/>
    </row>
    <row r="234" spans="1:8" ht="20.25">
      <c r="A234" s="429"/>
      <c r="B234" s="147" t="s">
        <v>232</v>
      </c>
      <c r="C234" s="190">
        <v>39024</v>
      </c>
      <c r="D234" s="126">
        <v>3000</v>
      </c>
      <c r="E234" s="126">
        <v>3000</v>
      </c>
      <c r="F234" s="126">
        <v>3000</v>
      </c>
      <c r="G234" s="190">
        <v>41746</v>
      </c>
      <c r="H234" s="151"/>
    </row>
    <row r="235" spans="1:8" ht="20.25">
      <c r="A235" s="429"/>
      <c r="B235" s="147" t="s">
        <v>226</v>
      </c>
      <c r="C235" s="190">
        <v>39080</v>
      </c>
      <c r="D235" s="126">
        <v>2500</v>
      </c>
      <c r="E235" s="126">
        <v>2500</v>
      </c>
      <c r="F235" s="126">
        <v>2500</v>
      </c>
      <c r="G235" s="190">
        <v>41880</v>
      </c>
      <c r="H235" s="151"/>
    </row>
    <row r="236" spans="1:8" ht="20.25">
      <c r="A236" s="429"/>
      <c r="B236" s="147" t="s">
        <v>503</v>
      </c>
      <c r="C236" s="190">
        <v>39080</v>
      </c>
      <c r="D236" s="126">
        <v>2000</v>
      </c>
      <c r="E236" s="126">
        <v>935</v>
      </c>
      <c r="F236" s="126">
        <v>935</v>
      </c>
      <c r="G236" s="190">
        <v>42039</v>
      </c>
      <c r="H236" s="151"/>
    </row>
    <row r="237" spans="1:8" ht="20.25">
      <c r="A237" s="429"/>
      <c r="B237" s="147" t="s">
        <v>504</v>
      </c>
      <c r="C237" s="190">
        <v>38254</v>
      </c>
      <c r="D237" s="126">
        <v>2700</v>
      </c>
      <c r="E237" s="126">
        <v>2662</v>
      </c>
      <c r="F237" s="126">
        <v>2662</v>
      </c>
      <c r="G237" s="190">
        <v>41179</v>
      </c>
      <c r="H237" s="151"/>
    </row>
    <row r="238" spans="1:8" ht="20.25">
      <c r="A238" s="429"/>
      <c r="B238" s="147" t="s">
        <v>505</v>
      </c>
      <c r="C238" s="190">
        <v>38254</v>
      </c>
      <c r="D238" s="126">
        <v>3000</v>
      </c>
      <c r="E238" s="126">
        <v>3000</v>
      </c>
      <c r="F238" s="126">
        <v>3000</v>
      </c>
      <c r="G238" s="190">
        <v>41204</v>
      </c>
      <c r="H238" s="151"/>
    </row>
    <row r="239" spans="1:8" ht="20.25">
      <c r="A239" s="429"/>
      <c r="B239" s="147" t="s">
        <v>506</v>
      </c>
      <c r="C239" s="190">
        <v>38254</v>
      </c>
      <c r="D239" s="126">
        <v>3000</v>
      </c>
      <c r="E239" s="126">
        <v>3000</v>
      </c>
      <c r="F239" s="126">
        <v>3000</v>
      </c>
      <c r="G239" s="190">
        <v>40843</v>
      </c>
      <c r="H239" s="151"/>
    </row>
    <row r="240" spans="1:8" ht="20.25">
      <c r="A240" s="429"/>
      <c r="B240" s="147" t="s">
        <v>506</v>
      </c>
      <c r="C240" s="190">
        <v>38832</v>
      </c>
      <c r="D240" s="126">
        <v>1400</v>
      </c>
      <c r="E240" s="126">
        <v>1400</v>
      </c>
      <c r="F240" s="126">
        <v>1400</v>
      </c>
      <c r="G240" s="190">
        <v>40843</v>
      </c>
      <c r="H240" s="151"/>
    </row>
    <row r="241" spans="1:8" ht="20.25">
      <c r="A241" s="429"/>
      <c r="B241" s="147" t="s">
        <v>507</v>
      </c>
      <c r="C241" s="190">
        <v>38254</v>
      </c>
      <c r="D241" s="126">
        <v>3000</v>
      </c>
      <c r="E241" s="126">
        <v>3000</v>
      </c>
      <c r="F241" s="126">
        <v>3000</v>
      </c>
      <c r="G241" s="190">
        <v>41614</v>
      </c>
      <c r="H241" s="151"/>
    </row>
    <row r="242" spans="1:8" ht="20.25">
      <c r="A242" s="429"/>
      <c r="B242" s="147" t="s">
        <v>507</v>
      </c>
      <c r="C242" s="190">
        <v>38713</v>
      </c>
      <c r="D242" s="126">
        <v>1500</v>
      </c>
      <c r="E242" s="126">
        <v>1500</v>
      </c>
      <c r="F242" s="126">
        <v>1500</v>
      </c>
      <c r="G242" s="190">
        <v>41614</v>
      </c>
      <c r="H242" s="151"/>
    </row>
    <row r="243" spans="1:8" ht="20.25">
      <c r="A243" s="429"/>
      <c r="B243" s="147" t="s">
        <v>502</v>
      </c>
      <c r="C243" s="190">
        <v>38709</v>
      </c>
      <c r="D243" s="126">
        <v>1050</v>
      </c>
      <c r="E243" s="126">
        <v>1050</v>
      </c>
      <c r="F243" s="126">
        <v>1050</v>
      </c>
      <c r="G243" s="190">
        <v>41327</v>
      </c>
      <c r="H243" s="151"/>
    </row>
    <row r="244" spans="1:8" ht="20.25">
      <c r="A244" s="429"/>
      <c r="B244" s="147" t="s">
        <v>238</v>
      </c>
      <c r="C244" s="190">
        <v>38898</v>
      </c>
      <c r="D244" s="126">
        <v>2400</v>
      </c>
      <c r="E244" s="126">
        <v>2400</v>
      </c>
      <c r="F244" s="126">
        <v>2400</v>
      </c>
      <c r="G244" s="190">
        <v>41883</v>
      </c>
      <c r="H244" s="151"/>
    </row>
    <row r="245" spans="1:8" ht="20.25">
      <c r="A245" s="429"/>
      <c r="B245" s="147" t="s">
        <v>238</v>
      </c>
      <c r="C245" s="190">
        <v>39080</v>
      </c>
      <c r="D245" s="126">
        <v>1500</v>
      </c>
      <c r="E245" s="126">
        <v>1100</v>
      </c>
      <c r="F245" s="126">
        <v>1100</v>
      </c>
      <c r="G245" s="190">
        <v>41883</v>
      </c>
      <c r="H245" s="151"/>
    </row>
    <row r="246" spans="1:8" ht="20.25">
      <c r="A246" s="429"/>
      <c r="B246" s="147" t="s">
        <v>508</v>
      </c>
      <c r="C246" s="190">
        <v>38483</v>
      </c>
      <c r="D246" s="126">
        <v>4000</v>
      </c>
      <c r="E246" s="126">
        <v>3900</v>
      </c>
      <c r="F246" s="126">
        <v>3900</v>
      </c>
      <c r="G246" s="190">
        <v>42142</v>
      </c>
      <c r="H246" s="151"/>
    </row>
    <row r="247" spans="1:8" s="62" customFormat="1" ht="20.25">
      <c r="A247" s="429"/>
      <c r="B247" s="201" t="s">
        <v>508</v>
      </c>
      <c r="C247" s="190">
        <v>38960</v>
      </c>
      <c r="D247" s="126">
        <v>1650</v>
      </c>
      <c r="E247" s="126">
        <v>1390</v>
      </c>
      <c r="F247" s="126">
        <v>1390</v>
      </c>
      <c r="G247" s="190">
        <v>42268</v>
      </c>
      <c r="H247" s="151"/>
    </row>
    <row r="248" spans="1:8" ht="20.25">
      <c r="A248" s="429"/>
      <c r="B248" s="147" t="s">
        <v>509</v>
      </c>
      <c r="C248" s="190">
        <v>38295</v>
      </c>
      <c r="D248" s="126">
        <v>2500</v>
      </c>
      <c r="E248" s="126">
        <v>2074</v>
      </c>
      <c r="F248" s="126">
        <v>2074</v>
      </c>
      <c r="G248" s="190">
        <v>42139</v>
      </c>
      <c r="H248" s="151"/>
    </row>
    <row r="249" spans="1:8" ht="20.25">
      <c r="A249" s="429"/>
      <c r="B249" s="147" t="s">
        <v>509</v>
      </c>
      <c r="C249" s="190">
        <v>39080</v>
      </c>
      <c r="D249" s="126">
        <v>290</v>
      </c>
      <c r="E249" s="126">
        <v>290</v>
      </c>
      <c r="F249" s="126">
        <v>290</v>
      </c>
      <c r="G249" s="190">
        <v>42139</v>
      </c>
      <c r="H249" s="151"/>
    </row>
    <row r="250" spans="1:8" ht="20.25">
      <c r="A250" s="429"/>
      <c r="B250" s="201" t="s">
        <v>510</v>
      </c>
      <c r="C250" s="190">
        <v>40130</v>
      </c>
      <c r="D250" s="126">
        <v>309</v>
      </c>
      <c r="E250" s="126">
        <v>309</v>
      </c>
      <c r="F250" s="126">
        <v>309</v>
      </c>
      <c r="G250" s="190">
        <v>40569</v>
      </c>
      <c r="H250" s="151"/>
    </row>
    <row r="251" spans="1:8" ht="20.25">
      <c r="A251" s="429"/>
      <c r="B251" s="201" t="s">
        <v>25</v>
      </c>
      <c r="C251" s="190">
        <v>40130</v>
      </c>
      <c r="D251" s="126">
        <v>194</v>
      </c>
      <c r="E251" s="126">
        <v>194</v>
      </c>
      <c r="F251" s="126">
        <v>194</v>
      </c>
      <c r="G251" s="190">
        <v>41513</v>
      </c>
      <c r="H251" s="151"/>
    </row>
    <row r="252" spans="1:8" ht="20.25">
      <c r="A252" s="429"/>
      <c r="B252" s="201" t="s">
        <v>511</v>
      </c>
      <c r="C252" s="190">
        <v>40130</v>
      </c>
      <c r="D252" s="126">
        <v>136</v>
      </c>
      <c r="E252" s="126">
        <v>136</v>
      </c>
      <c r="F252" s="126">
        <v>136</v>
      </c>
      <c r="G252" s="190">
        <v>41745</v>
      </c>
      <c r="H252" s="151"/>
    </row>
    <row r="253" spans="1:8" ht="20.25">
      <c r="A253" s="429"/>
      <c r="B253" s="201" t="s">
        <v>272</v>
      </c>
      <c r="C253" s="190">
        <v>37278</v>
      </c>
      <c r="D253" s="126">
        <v>3470</v>
      </c>
      <c r="E253" s="126">
        <v>1911</v>
      </c>
      <c r="F253" s="126">
        <v>1911</v>
      </c>
      <c r="G253" s="190">
        <v>40203</v>
      </c>
      <c r="H253" s="151"/>
    </row>
    <row r="254" spans="1:8" s="62" customFormat="1" ht="20.25">
      <c r="A254" s="429"/>
      <c r="B254" s="201" t="s">
        <v>569</v>
      </c>
      <c r="C254" s="190">
        <v>40130</v>
      </c>
      <c r="D254" s="126">
        <v>444</v>
      </c>
      <c r="E254" s="126">
        <v>435.09998999999999</v>
      </c>
      <c r="F254" s="126">
        <v>435.09998999999999</v>
      </c>
      <c r="G254" s="190">
        <v>42257</v>
      </c>
      <c r="H254" s="151"/>
    </row>
    <row r="255" spans="1:8" s="62" customFormat="1" ht="20.25">
      <c r="A255" s="429"/>
      <c r="B255" s="201" t="s">
        <v>571</v>
      </c>
      <c r="C255" s="190">
        <v>40130</v>
      </c>
      <c r="D255" s="126">
        <v>278</v>
      </c>
      <c r="E255" s="126">
        <v>278</v>
      </c>
      <c r="F255" s="126">
        <v>278</v>
      </c>
      <c r="G255" s="190">
        <v>42258</v>
      </c>
      <c r="H255" s="151"/>
    </row>
    <row r="256" spans="1:8" s="62" customFormat="1" ht="20.25">
      <c r="A256" s="429"/>
      <c r="B256" s="201" t="s">
        <v>568</v>
      </c>
      <c r="C256" s="190">
        <v>40130</v>
      </c>
      <c r="D256" s="126">
        <v>279</v>
      </c>
      <c r="E256" s="126">
        <v>279</v>
      </c>
      <c r="F256" s="126">
        <v>279</v>
      </c>
      <c r="G256" s="190">
        <v>42264</v>
      </c>
      <c r="H256" s="151"/>
    </row>
    <row r="257" spans="1:8" s="62" customFormat="1" ht="20.25">
      <c r="A257" s="429"/>
      <c r="B257" s="201" t="s">
        <v>567</v>
      </c>
      <c r="C257" s="190">
        <v>40130</v>
      </c>
      <c r="D257" s="126">
        <v>181</v>
      </c>
      <c r="E257" s="126">
        <v>181</v>
      </c>
      <c r="F257" s="126">
        <v>181</v>
      </c>
      <c r="G257" s="190">
        <v>42271</v>
      </c>
      <c r="H257" s="151"/>
    </row>
    <row r="258" spans="1:8" s="62" customFormat="1" ht="20.25">
      <c r="A258" s="429"/>
      <c r="B258" s="201" t="s">
        <v>26</v>
      </c>
      <c r="C258" s="190">
        <v>40130</v>
      </c>
      <c r="D258" s="126">
        <v>500</v>
      </c>
      <c r="E258" s="126">
        <v>500</v>
      </c>
      <c r="F258" s="126">
        <v>500</v>
      </c>
      <c r="G258" s="190">
        <v>42299</v>
      </c>
      <c r="H258" s="151"/>
    </row>
    <row r="259" spans="1:8" s="62" customFormat="1" ht="20.25">
      <c r="A259" s="429"/>
      <c r="B259" s="201" t="s">
        <v>1091</v>
      </c>
      <c r="C259" s="190">
        <v>39752</v>
      </c>
      <c r="D259" s="126">
        <v>2200</v>
      </c>
      <c r="E259" s="126">
        <v>770</v>
      </c>
      <c r="F259" s="126">
        <v>770</v>
      </c>
      <c r="G259" s="190">
        <v>42177</v>
      </c>
      <c r="H259" s="151"/>
    </row>
    <row r="260" spans="1:8" s="62" customFormat="1" ht="20.25">
      <c r="A260" s="429"/>
      <c r="B260" s="147" t="s">
        <v>1090</v>
      </c>
      <c r="C260" s="190">
        <v>38254</v>
      </c>
      <c r="D260" s="126">
        <v>4000</v>
      </c>
      <c r="E260" s="126">
        <v>4000</v>
      </c>
      <c r="F260" s="126">
        <v>4000</v>
      </c>
      <c r="G260" s="190">
        <v>42338</v>
      </c>
      <c r="H260" s="151"/>
    </row>
    <row r="261" spans="1:8" s="62" customFormat="1" ht="20.25">
      <c r="A261" s="429"/>
      <c r="B261" s="148" t="s">
        <v>1089</v>
      </c>
      <c r="C261" s="190">
        <v>38254</v>
      </c>
      <c r="D261" s="202">
        <v>2900</v>
      </c>
      <c r="E261" s="202">
        <v>2894.4</v>
      </c>
      <c r="F261" s="202">
        <v>2412</v>
      </c>
      <c r="G261" s="190">
        <v>42272</v>
      </c>
      <c r="H261" s="151"/>
    </row>
    <row r="262" spans="1:8" s="62" customFormat="1" ht="20.25">
      <c r="A262" s="429"/>
      <c r="B262" s="148" t="s">
        <v>1088</v>
      </c>
      <c r="C262" s="190">
        <v>38254</v>
      </c>
      <c r="D262" s="126">
        <v>3000</v>
      </c>
      <c r="E262" s="126">
        <v>3000</v>
      </c>
      <c r="F262" s="126">
        <v>3000</v>
      </c>
      <c r="G262" s="190">
        <v>42185</v>
      </c>
      <c r="H262" s="151"/>
    </row>
    <row r="263" spans="1:8" s="62" customFormat="1" ht="20.25">
      <c r="A263" s="429"/>
      <c r="B263" s="148" t="s">
        <v>1087</v>
      </c>
      <c r="C263" s="190">
        <v>38254</v>
      </c>
      <c r="D263" s="126">
        <v>2450</v>
      </c>
      <c r="E263" s="126">
        <v>2450</v>
      </c>
      <c r="F263" s="126">
        <v>2450</v>
      </c>
      <c r="G263" s="190">
        <v>42180</v>
      </c>
      <c r="H263" s="151"/>
    </row>
    <row r="264" spans="1:8" s="71" customFormat="1" ht="20.25">
      <c r="A264" s="429"/>
      <c r="B264" s="148" t="s">
        <v>1088</v>
      </c>
      <c r="C264" s="190">
        <v>38884</v>
      </c>
      <c r="D264" s="126">
        <v>1500</v>
      </c>
      <c r="E264" s="126">
        <v>1500</v>
      </c>
      <c r="F264" s="126">
        <v>1500</v>
      </c>
      <c r="G264" s="190">
        <v>43003</v>
      </c>
      <c r="H264" s="151"/>
    </row>
    <row r="265" spans="1:8" s="62" customFormat="1" ht="20.25">
      <c r="A265" s="429"/>
      <c r="B265" s="148" t="s">
        <v>1086</v>
      </c>
      <c r="C265" s="190">
        <v>39080</v>
      </c>
      <c r="D265" s="126">
        <v>1600</v>
      </c>
      <c r="E265" s="126">
        <v>1140</v>
      </c>
      <c r="F265" s="126">
        <v>1140</v>
      </c>
      <c r="G265" s="190">
        <v>42398</v>
      </c>
      <c r="H265" s="151"/>
    </row>
    <row r="266" spans="1:8" s="62" customFormat="1" ht="20.25">
      <c r="A266" s="429"/>
      <c r="B266" s="148" t="s">
        <v>1085</v>
      </c>
      <c r="C266" s="190">
        <v>39059</v>
      </c>
      <c r="D266" s="126">
        <v>1000</v>
      </c>
      <c r="E266" s="126">
        <v>1000</v>
      </c>
      <c r="F266" s="126">
        <v>1000</v>
      </c>
      <c r="G266" s="190">
        <v>42367</v>
      </c>
      <c r="H266" s="151"/>
    </row>
    <row r="267" spans="1:8" ht="20.25">
      <c r="A267" s="430"/>
      <c r="B267" s="201" t="s">
        <v>300</v>
      </c>
      <c r="C267" s="190">
        <v>37375</v>
      </c>
      <c r="D267" s="126">
        <v>479</v>
      </c>
      <c r="E267" s="126">
        <v>456</v>
      </c>
      <c r="F267" s="126">
        <v>456</v>
      </c>
      <c r="G267" s="190">
        <v>38841</v>
      </c>
      <c r="H267" s="151"/>
    </row>
    <row r="268" spans="1:8" ht="20.25">
      <c r="A268" s="426" t="s">
        <v>1000</v>
      </c>
      <c r="B268" s="427"/>
      <c r="C268" s="198">
        <f>COUNTA(C229:C267)</f>
        <v>39</v>
      </c>
      <c r="D268" s="173">
        <f>SUM(D229:D267)</f>
        <v>71710</v>
      </c>
      <c r="E268" s="173">
        <f>SUM(E229:E267)</f>
        <v>65934.499990000011</v>
      </c>
      <c r="F268" s="173">
        <f>SUM(F229:F267)</f>
        <v>65452.099990000002</v>
      </c>
      <c r="G268" s="199" t="s">
        <v>6</v>
      </c>
      <c r="H268" s="200" t="s">
        <v>6</v>
      </c>
    </row>
    <row r="269" spans="1:8" ht="20.25">
      <c r="A269" s="431" t="s">
        <v>865</v>
      </c>
      <c r="B269" s="147" t="s">
        <v>121</v>
      </c>
      <c r="C269" s="190">
        <v>40385</v>
      </c>
      <c r="D269" s="126">
        <v>40</v>
      </c>
      <c r="E269" s="126">
        <v>40</v>
      </c>
      <c r="F269" s="126">
        <v>40</v>
      </c>
      <c r="G269" s="190">
        <v>40871</v>
      </c>
      <c r="H269" s="151"/>
    </row>
    <row r="270" spans="1:8" ht="20.25">
      <c r="A270" s="432"/>
      <c r="B270" s="147" t="s">
        <v>134</v>
      </c>
      <c r="C270" s="190">
        <v>40385</v>
      </c>
      <c r="D270" s="126">
        <v>59</v>
      </c>
      <c r="E270" s="126">
        <v>59</v>
      </c>
      <c r="F270" s="126">
        <v>59</v>
      </c>
      <c r="G270" s="190">
        <v>41231</v>
      </c>
      <c r="H270" s="151"/>
    </row>
    <row r="271" spans="1:8" ht="20.25">
      <c r="A271" s="432"/>
      <c r="B271" s="147" t="s">
        <v>150</v>
      </c>
      <c r="C271" s="190">
        <v>40385</v>
      </c>
      <c r="D271" s="126">
        <v>161</v>
      </c>
      <c r="E271" s="203">
        <v>80.5</v>
      </c>
      <c r="F271" s="126">
        <v>80.5</v>
      </c>
      <c r="G271" s="190">
        <v>41253</v>
      </c>
      <c r="H271" s="151"/>
    </row>
    <row r="272" spans="1:8" ht="20.25">
      <c r="A272" s="432"/>
      <c r="B272" s="147" t="s">
        <v>145</v>
      </c>
      <c r="C272" s="190">
        <v>40385</v>
      </c>
      <c r="D272" s="126">
        <v>189</v>
      </c>
      <c r="E272" s="126">
        <v>189</v>
      </c>
      <c r="F272" s="126">
        <v>189</v>
      </c>
      <c r="G272" s="190">
        <v>41262</v>
      </c>
      <c r="H272" s="151"/>
    </row>
    <row r="273" spans="1:8" ht="20.25">
      <c r="A273" s="432"/>
      <c r="B273" s="147" t="s">
        <v>153</v>
      </c>
      <c r="C273" s="190">
        <v>40385</v>
      </c>
      <c r="D273" s="126">
        <v>38</v>
      </c>
      <c r="E273" s="126">
        <v>38</v>
      </c>
      <c r="F273" s="126">
        <v>38</v>
      </c>
      <c r="G273" s="190">
        <v>41551</v>
      </c>
      <c r="H273" s="151"/>
    </row>
    <row r="274" spans="1:8" ht="20.25">
      <c r="A274" s="432"/>
      <c r="B274" s="147" t="s">
        <v>187</v>
      </c>
      <c r="C274" s="190">
        <v>40385</v>
      </c>
      <c r="D274" s="126">
        <v>226</v>
      </c>
      <c r="E274" s="126">
        <v>226</v>
      </c>
      <c r="F274" s="126">
        <v>226</v>
      </c>
      <c r="G274" s="190">
        <v>41600</v>
      </c>
      <c r="H274" s="151"/>
    </row>
    <row r="275" spans="1:8" ht="20.25">
      <c r="A275" s="432"/>
      <c r="B275" s="147" t="s">
        <v>202</v>
      </c>
      <c r="C275" s="190">
        <v>40385</v>
      </c>
      <c r="D275" s="126">
        <v>462</v>
      </c>
      <c r="E275" s="126">
        <v>462</v>
      </c>
      <c r="F275" s="126">
        <v>462</v>
      </c>
      <c r="G275" s="190">
        <v>41614</v>
      </c>
      <c r="H275" s="151"/>
    </row>
    <row r="276" spans="1:8" ht="20.25">
      <c r="A276" s="432"/>
      <c r="B276" s="147" t="s">
        <v>512</v>
      </c>
      <c r="C276" s="190">
        <v>40385</v>
      </c>
      <c r="D276" s="126">
        <v>198</v>
      </c>
      <c r="E276" s="126">
        <v>198</v>
      </c>
      <c r="F276" s="126">
        <v>198</v>
      </c>
      <c r="G276" s="190">
        <v>42002</v>
      </c>
      <c r="H276" s="151"/>
    </row>
    <row r="277" spans="1:8" ht="20.25">
      <c r="A277" s="432"/>
      <c r="B277" s="147" t="s">
        <v>101</v>
      </c>
      <c r="C277" s="190">
        <v>40385</v>
      </c>
      <c r="D277" s="126">
        <v>101</v>
      </c>
      <c r="E277" s="126">
        <v>101</v>
      </c>
      <c r="F277" s="126">
        <v>101</v>
      </c>
      <c r="G277" s="190">
        <v>42006</v>
      </c>
      <c r="H277" s="151"/>
    </row>
    <row r="278" spans="1:8" ht="20.25">
      <c r="A278" s="432"/>
      <c r="B278" s="147" t="s">
        <v>513</v>
      </c>
      <c r="C278" s="190">
        <v>40385</v>
      </c>
      <c r="D278" s="126">
        <v>23</v>
      </c>
      <c r="E278" s="126">
        <v>23</v>
      </c>
      <c r="F278" s="126">
        <v>23</v>
      </c>
      <c r="G278" s="190">
        <v>40904</v>
      </c>
      <c r="H278" s="151"/>
    </row>
    <row r="279" spans="1:8" ht="20.25">
      <c r="A279" s="432"/>
      <c r="B279" s="147" t="s">
        <v>122</v>
      </c>
      <c r="C279" s="190">
        <v>40385</v>
      </c>
      <c r="D279" s="126">
        <v>30</v>
      </c>
      <c r="E279" s="126">
        <v>30</v>
      </c>
      <c r="F279" s="126">
        <v>30</v>
      </c>
      <c r="G279" s="190">
        <v>41239</v>
      </c>
      <c r="H279" s="151"/>
    </row>
    <row r="280" spans="1:8" ht="20.25">
      <c r="A280" s="432"/>
      <c r="B280" s="147" t="s">
        <v>164</v>
      </c>
      <c r="C280" s="190">
        <v>40385</v>
      </c>
      <c r="D280" s="126">
        <v>55</v>
      </c>
      <c r="E280" s="126">
        <v>55</v>
      </c>
      <c r="F280" s="126">
        <v>55</v>
      </c>
      <c r="G280" s="190">
        <v>41844</v>
      </c>
      <c r="H280" s="151"/>
    </row>
    <row r="281" spans="1:8" ht="20.25">
      <c r="A281" s="432"/>
      <c r="B281" s="147" t="s">
        <v>146</v>
      </c>
      <c r="C281" s="190">
        <v>40385</v>
      </c>
      <c r="D281" s="126">
        <v>10</v>
      </c>
      <c r="E281" s="126">
        <v>10</v>
      </c>
      <c r="F281" s="126">
        <v>10</v>
      </c>
      <c r="G281" s="190">
        <v>40876</v>
      </c>
      <c r="H281" s="151"/>
    </row>
    <row r="282" spans="1:8" ht="20.25">
      <c r="A282" s="432"/>
      <c r="B282" s="147" t="s">
        <v>514</v>
      </c>
      <c r="C282" s="190">
        <v>40385</v>
      </c>
      <c r="D282" s="126">
        <v>700</v>
      </c>
      <c r="E282" s="126">
        <v>700</v>
      </c>
      <c r="F282" s="126">
        <v>700</v>
      </c>
      <c r="G282" s="190">
        <v>42342</v>
      </c>
      <c r="H282" s="151"/>
    </row>
    <row r="283" spans="1:8" s="62" customFormat="1" ht="20.25">
      <c r="A283" s="432"/>
      <c r="B283" s="147" t="s">
        <v>1092</v>
      </c>
      <c r="C283" s="190">
        <v>40385</v>
      </c>
      <c r="D283" s="126">
        <v>165</v>
      </c>
      <c r="E283" s="126">
        <v>165</v>
      </c>
      <c r="F283" s="126">
        <v>165</v>
      </c>
      <c r="G283" s="190">
        <v>42338</v>
      </c>
      <c r="H283" s="151"/>
    </row>
    <row r="284" spans="1:8" s="62" customFormat="1" ht="20.25">
      <c r="A284" s="432"/>
      <c r="B284" s="147" t="s">
        <v>384</v>
      </c>
      <c r="C284" s="190">
        <v>40385</v>
      </c>
      <c r="D284" s="126">
        <v>198</v>
      </c>
      <c r="E284" s="126">
        <v>198</v>
      </c>
      <c r="F284" s="126">
        <v>198</v>
      </c>
      <c r="G284" s="190">
        <v>42338</v>
      </c>
      <c r="H284" s="151"/>
    </row>
    <row r="285" spans="1:8" s="67" customFormat="1" ht="20.25">
      <c r="A285" s="432"/>
      <c r="B285" s="147" t="s">
        <v>1094</v>
      </c>
      <c r="C285" s="190">
        <v>40385</v>
      </c>
      <c r="D285" s="126">
        <v>51</v>
      </c>
      <c r="E285" s="126">
        <v>51</v>
      </c>
      <c r="F285" s="126">
        <v>51</v>
      </c>
      <c r="G285" s="190">
        <v>42713</v>
      </c>
      <c r="H285" s="151"/>
    </row>
    <row r="286" spans="1:8" s="69" customFormat="1" ht="20.25">
      <c r="A286" s="432"/>
      <c r="B286" s="147" t="s">
        <v>156</v>
      </c>
      <c r="C286" s="190">
        <v>40385</v>
      </c>
      <c r="D286" s="126">
        <v>95</v>
      </c>
      <c r="E286" s="126">
        <v>47.5</v>
      </c>
      <c r="F286" s="126">
        <v>47.5</v>
      </c>
      <c r="G286" s="190">
        <v>42732</v>
      </c>
      <c r="H286" s="151"/>
    </row>
    <row r="287" spans="1:8" s="69" customFormat="1" ht="20.25">
      <c r="A287" s="432"/>
      <c r="B287" s="147" t="s">
        <v>68</v>
      </c>
      <c r="C287" s="190">
        <v>40385</v>
      </c>
      <c r="D287" s="126">
        <v>29</v>
      </c>
      <c r="E287" s="126">
        <v>29</v>
      </c>
      <c r="F287" s="126">
        <v>29</v>
      </c>
      <c r="G287" s="190">
        <v>42481</v>
      </c>
      <c r="H287" s="151"/>
    </row>
    <row r="288" spans="1:8" ht="20.25">
      <c r="A288" s="432"/>
      <c r="B288" s="147" t="s">
        <v>115</v>
      </c>
      <c r="C288" s="190">
        <v>40385</v>
      </c>
      <c r="D288" s="126">
        <v>71</v>
      </c>
      <c r="E288" s="126">
        <v>35.5</v>
      </c>
      <c r="F288" s="126">
        <v>35.5</v>
      </c>
      <c r="G288" s="190">
        <v>42346</v>
      </c>
      <c r="H288" s="151"/>
    </row>
    <row r="289" spans="1:8" s="93" customFormat="1" ht="20.25">
      <c r="A289" s="432"/>
      <c r="B289" s="147" t="s">
        <v>155</v>
      </c>
      <c r="C289" s="190" t="s">
        <v>1390</v>
      </c>
      <c r="D289" s="126">
        <v>39</v>
      </c>
      <c r="E289" s="126">
        <v>39</v>
      </c>
      <c r="F289" s="126">
        <v>39</v>
      </c>
      <c r="G289" s="190" t="s">
        <v>1391</v>
      </c>
      <c r="H289" s="151"/>
    </row>
    <row r="290" spans="1:8" s="93" customFormat="1" ht="20.25">
      <c r="A290" s="432"/>
      <c r="B290" s="147" t="s">
        <v>131</v>
      </c>
      <c r="C290" s="190" t="s">
        <v>1390</v>
      </c>
      <c r="D290" s="126">
        <v>48</v>
      </c>
      <c r="E290" s="126">
        <v>48</v>
      </c>
      <c r="F290" s="126">
        <v>48</v>
      </c>
      <c r="G290" s="190" t="s">
        <v>1392</v>
      </c>
      <c r="H290" s="151"/>
    </row>
    <row r="291" spans="1:8" s="93" customFormat="1" ht="20.25">
      <c r="A291" s="432"/>
      <c r="B291" s="147" t="s">
        <v>162</v>
      </c>
      <c r="C291" s="190" t="s">
        <v>1390</v>
      </c>
      <c r="D291" s="126">
        <v>82</v>
      </c>
      <c r="E291" s="126">
        <v>82</v>
      </c>
      <c r="F291" s="126">
        <v>82</v>
      </c>
      <c r="G291" s="190" t="s">
        <v>1393</v>
      </c>
      <c r="H291" s="151"/>
    </row>
    <row r="292" spans="1:8" s="93" customFormat="1" ht="20.25">
      <c r="A292" s="432"/>
      <c r="B292" s="147" t="s">
        <v>112</v>
      </c>
      <c r="C292" s="190" t="s">
        <v>1390</v>
      </c>
      <c r="D292" s="126">
        <v>38</v>
      </c>
      <c r="E292" s="126">
        <v>38</v>
      </c>
      <c r="F292" s="126">
        <v>38</v>
      </c>
      <c r="G292" s="190" t="s">
        <v>1394</v>
      </c>
      <c r="H292" s="151"/>
    </row>
    <row r="293" spans="1:8" s="93" customFormat="1" ht="20.25">
      <c r="A293" s="432"/>
      <c r="B293" s="147" t="s">
        <v>75</v>
      </c>
      <c r="C293" s="190" t="s">
        <v>1390</v>
      </c>
      <c r="D293" s="126">
        <v>198</v>
      </c>
      <c r="E293" s="126">
        <v>198</v>
      </c>
      <c r="F293" s="126">
        <v>198</v>
      </c>
      <c r="G293" s="190" t="s">
        <v>1395</v>
      </c>
      <c r="H293" s="151"/>
    </row>
    <row r="294" spans="1:8" s="93" customFormat="1" ht="20.25">
      <c r="A294" s="432"/>
      <c r="B294" s="147" t="s">
        <v>547</v>
      </c>
      <c r="C294" s="190" t="s">
        <v>1390</v>
      </c>
      <c r="D294" s="126">
        <v>198</v>
      </c>
      <c r="E294" s="126">
        <v>198</v>
      </c>
      <c r="F294" s="126">
        <v>198</v>
      </c>
      <c r="G294" s="190" t="s">
        <v>1396</v>
      </c>
      <c r="H294" s="151"/>
    </row>
    <row r="295" spans="1:8" s="93" customFormat="1" ht="20.25">
      <c r="A295" s="432"/>
      <c r="B295" s="147" t="s">
        <v>148</v>
      </c>
      <c r="C295" s="190" t="s">
        <v>1390</v>
      </c>
      <c r="D295" s="126">
        <v>300</v>
      </c>
      <c r="E295" s="126">
        <v>300</v>
      </c>
      <c r="F295" s="126">
        <v>300</v>
      </c>
      <c r="G295" s="190" t="s">
        <v>1397</v>
      </c>
      <c r="H295" s="151"/>
    </row>
    <row r="296" spans="1:8" s="93" customFormat="1" ht="20.25">
      <c r="A296" s="432"/>
      <c r="B296" s="147" t="s">
        <v>151</v>
      </c>
      <c r="C296" s="190" t="s">
        <v>1390</v>
      </c>
      <c r="D296" s="126">
        <v>123</v>
      </c>
      <c r="E296" s="126">
        <v>123</v>
      </c>
      <c r="F296" s="126">
        <v>123</v>
      </c>
      <c r="G296" s="190" t="s">
        <v>1398</v>
      </c>
      <c r="H296" s="151"/>
    </row>
    <row r="297" spans="1:8" s="93" customFormat="1" ht="20.25">
      <c r="A297" s="432"/>
      <c r="B297" s="147" t="s">
        <v>169</v>
      </c>
      <c r="C297" s="190" t="s">
        <v>1390</v>
      </c>
      <c r="D297" s="126">
        <v>38</v>
      </c>
      <c r="E297" s="126">
        <v>38</v>
      </c>
      <c r="F297" s="126">
        <v>38</v>
      </c>
      <c r="G297" s="190" t="s">
        <v>1399</v>
      </c>
      <c r="H297" s="151"/>
    </row>
    <row r="298" spans="1:8" s="93" customFormat="1" ht="20.25">
      <c r="A298" s="433"/>
      <c r="B298" s="147" t="s">
        <v>181</v>
      </c>
      <c r="C298" s="190" t="s">
        <v>1390</v>
      </c>
      <c r="D298" s="126">
        <v>439</v>
      </c>
      <c r="E298" s="126">
        <v>439</v>
      </c>
      <c r="F298" s="126">
        <v>439</v>
      </c>
      <c r="G298" s="190" t="s">
        <v>1400</v>
      </c>
      <c r="H298" s="151"/>
    </row>
    <row r="299" spans="1:8" ht="20.25">
      <c r="A299" s="426" t="s">
        <v>1000</v>
      </c>
      <c r="B299" s="427"/>
      <c r="C299" s="198">
        <f>COUNTA(C269:C298)</f>
        <v>30</v>
      </c>
      <c r="D299" s="173">
        <f>SUM(D269:D298)</f>
        <v>4404</v>
      </c>
      <c r="E299" s="173">
        <f>SUM(E269:E298)</f>
        <v>4240.5</v>
      </c>
      <c r="F299" s="173">
        <f>SUM(F269:F298)</f>
        <v>4240.5</v>
      </c>
      <c r="G299" s="199" t="s">
        <v>6</v>
      </c>
      <c r="H299" s="200" t="s">
        <v>6</v>
      </c>
    </row>
    <row r="300" spans="1:8" ht="20.25">
      <c r="A300" s="431" t="s">
        <v>866</v>
      </c>
      <c r="B300" s="147" t="s">
        <v>88</v>
      </c>
      <c r="C300" s="190">
        <v>40385</v>
      </c>
      <c r="D300" s="126">
        <v>350</v>
      </c>
      <c r="E300" s="126">
        <v>350</v>
      </c>
      <c r="F300" s="126">
        <v>350</v>
      </c>
      <c r="G300" s="190">
        <v>41317</v>
      </c>
      <c r="H300" s="151"/>
    </row>
    <row r="301" spans="1:8" ht="20.25">
      <c r="A301" s="432"/>
      <c r="B301" s="147" t="s">
        <v>202</v>
      </c>
      <c r="C301" s="190">
        <v>40907</v>
      </c>
      <c r="D301" s="126">
        <v>350</v>
      </c>
      <c r="E301" s="126">
        <v>350</v>
      </c>
      <c r="F301" s="126">
        <v>350</v>
      </c>
      <c r="G301" s="190">
        <v>41806</v>
      </c>
      <c r="H301" s="151"/>
    </row>
    <row r="302" spans="1:8" ht="20.25">
      <c r="A302" s="432"/>
      <c r="B302" s="147" t="s">
        <v>515</v>
      </c>
      <c r="C302" s="190">
        <v>40907</v>
      </c>
      <c r="D302" s="126">
        <v>458</v>
      </c>
      <c r="E302" s="126">
        <v>458</v>
      </c>
      <c r="F302" s="126">
        <v>458</v>
      </c>
      <c r="G302" s="190">
        <v>41806</v>
      </c>
      <c r="H302" s="151"/>
    </row>
    <row r="303" spans="1:8" s="62" customFormat="1" ht="20.25">
      <c r="A303" s="432"/>
      <c r="B303" s="147" t="s">
        <v>74</v>
      </c>
      <c r="C303" s="190">
        <v>40907</v>
      </c>
      <c r="D303" s="126">
        <v>109</v>
      </c>
      <c r="E303" s="126">
        <v>109</v>
      </c>
      <c r="F303" s="126">
        <v>109</v>
      </c>
      <c r="G303" s="190">
        <v>42321</v>
      </c>
      <c r="H303" s="151"/>
    </row>
    <row r="304" spans="1:8" s="67" customFormat="1" ht="20.25">
      <c r="A304" s="432"/>
      <c r="B304" s="147" t="s">
        <v>1094</v>
      </c>
      <c r="C304" s="190">
        <v>40907</v>
      </c>
      <c r="D304" s="126">
        <v>18</v>
      </c>
      <c r="E304" s="126">
        <v>18</v>
      </c>
      <c r="F304" s="126">
        <v>18</v>
      </c>
      <c r="G304" s="190">
        <v>42758</v>
      </c>
      <c r="H304" s="151"/>
    </row>
    <row r="305" spans="1:8" s="69" customFormat="1" ht="20.25">
      <c r="A305" s="432"/>
      <c r="B305" s="147" t="s">
        <v>68</v>
      </c>
      <c r="C305" s="190">
        <v>40907</v>
      </c>
      <c r="D305" s="126">
        <v>14</v>
      </c>
      <c r="E305" s="126">
        <v>14</v>
      </c>
      <c r="F305" s="126">
        <v>14</v>
      </c>
      <c r="G305" s="190">
        <v>42481</v>
      </c>
      <c r="H305" s="151"/>
    </row>
    <row r="306" spans="1:8" ht="20.25">
      <c r="A306" s="432"/>
      <c r="B306" s="147" t="s">
        <v>516</v>
      </c>
      <c r="C306" s="190">
        <v>40907</v>
      </c>
      <c r="D306" s="126">
        <v>500</v>
      </c>
      <c r="E306" s="126">
        <v>500</v>
      </c>
      <c r="F306" s="126">
        <v>500</v>
      </c>
      <c r="G306" s="190">
        <v>42068</v>
      </c>
      <c r="H306" s="151"/>
    </row>
    <row r="307" spans="1:8" s="93" customFormat="1" ht="20.25">
      <c r="A307" s="432"/>
      <c r="B307" s="147" t="s">
        <v>1221</v>
      </c>
      <c r="C307" s="190">
        <v>40907</v>
      </c>
      <c r="D307" s="126">
        <v>313</v>
      </c>
      <c r="E307" s="126">
        <v>156.5</v>
      </c>
      <c r="F307" s="126">
        <v>156.5</v>
      </c>
      <c r="G307" s="190" t="s">
        <v>1401</v>
      </c>
      <c r="H307" s="151"/>
    </row>
    <row r="308" spans="1:8" s="93" customFormat="1" ht="20.25">
      <c r="A308" s="433"/>
      <c r="B308" s="147" t="s">
        <v>75</v>
      </c>
      <c r="C308" s="190">
        <v>40907</v>
      </c>
      <c r="D308" s="126">
        <v>177</v>
      </c>
      <c r="E308" s="126">
        <v>177</v>
      </c>
      <c r="F308" s="126">
        <v>177</v>
      </c>
      <c r="G308" s="190" t="s">
        <v>1402</v>
      </c>
      <c r="H308" s="151"/>
    </row>
    <row r="309" spans="1:8" ht="20.25">
      <c r="A309" s="426" t="s">
        <v>1000</v>
      </c>
      <c r="B309" s="427"/>
      <c r="C309" s="198">
        <f>COUNTA(C300:C308)</f>
        <v>9</v>
      </c>
      <c r="D309" s="173">
        <f>SUM(D300:D308)</f>
        <v>2289</v>
      </c>
      <c r="E309" s="173">
        <f>SUM(E300:E308)</f>
        <v>2132.5</v>
      </c>
      <c r="F309" s="173">
        <f>SUM(F300:F308)</f>
        <v>2132.5</v>
      </c>
      <c r="G309" s="199" t="s">
        <v>6</v>
      </c>
      <c r="H309" s="200" t="s">
        <v>6</v>
      </c>
    </row>
    <row r="310" spans="1:8" ht="20.25">
      <c r="A310" s="431" t="s">
        <v>867</v>
      </c>
      <c r="B310" s="147" t="s">
        <v>292</v>
      </c>
      <c r="C310" s="190">
        <v>41395</v>
      </c>
      <c r="D310" s="126">
        <v>96</v>
      </c>
      <c r="E310" s="126">
        <v>96</v>
      </c>
      <c r="F310" s="126">
        <v>96</v>
      </c>
      <c r="G310" s="190">
        <v>41786</v>
      </c>
      <c r="H310" s="151"/>
    </row>
    <row r="311" spans="1:8" ht="20.25">
      <c r="A311" s="432"/>
      <c r="B311" s="147" t="s">
        <v>294</v>
      </c>
      <c r="C311" s="190">
        <v>41395</v>
      </c>
      <c r="D311" s="126">
        <v>127</v>
      </c>
      <c r="E311" s="126">
        <v>127</v>
      </c>
      <c r="F311" s="126">
        <v>127</v>
      </c>
      <c r="G311" s="190">
        <v>41773</v>
      </c>
      <c r="H311" s="151"/>
    </row>
    <row r="312" spans="1:8" ht="20.25">
      <c r="A312" s="432"/>
      <c r="B312" s="147" t="s">
        <v>293</v>
      </c>
      <c r="C312" s="190">
        <v>41395</v>
      </c>
      <c r="D312" s="126">
        <v>1000</v>
      </c>
      <c r="E312" s="126">
        <v>1000</v>
      </c>
      <c r="F312" s="126">
        <v>1000</v>
      </c>
      <c r="G312" s="190">
        <v>41775</v>
      </c>
      <c r="H312" s="151"/>
    </row>
    <row r="313" spans="1:8" ht="20.25">
      <c r="A313" s="432"/>
      <c r="B313" s="147" t="s">
        <v>517</v>
      </c>
      <c r="C313" s="190">
        <v>41395</v>
      </c>
      <c r="D313" s="126">
        <v>1000</v>
      </c>
      <c r="E313" s="126">
        <v>1000</v>
      </c>
      <c r="F313" s="126">
        <v>1000</v>
      </c>
      <c r="G313" s="190">
        <v>41786</v>
      </c>
      <c r="H313" s="151"/>
    </row>
    <row r="314" spans="1:8" ht="20.25">
      <c r="A314" s="432"/>
      <c r="B314" s="147" t="s">
        <v>504</v>
      </c>
      <c r="C314" s="190">
        <v>41395</v>
      </c>
      <c r="D314" s="126">
        <v>681</v>
      </c>
      <c r="E314" s="126">
        <v>681</v>
      </c>
      <c r="F314" s="126">
        <v>681</v>
      </c>
      <c r="G314" s="190">
        <v>41786</v>
      </c>
      <c r="H314" s="151"/>
    </row>
    <row r="315" spans="1:8" ht="20.25">
      <c r="A315" s="432"/>
      <c r="B315" s="147" t="s">
        <v>28</v>
      </c>
      <c r="C315" s="190">
        <v>41395</v>
      </c>
      <c r="D315" s="126">
        <v>137</v>
      </c>
      <c r="E315" s="126">
        <v>137</v>
      </c>
      <c r="F315" s="126">
        <v>137</v>
      </c>
      <c r="G315" s="190">
        <v>41795</v>
      </c>
      <c r="H315" s="151"/>
    </row>
    <row r="316" spans="1:8" ht="20.25">
      <c r="A316" s="432"/>
      <c r="B316" s="147" t="s">
        <v>518</v>
      </c>
      <c r="C316" s="190">
        <v>41395</v>
      </c>
      <c r="D316" s="126">
        <v>464</v>
      </c>
      <c r="E316" s="126">
        <v>464</v>
      </c>
      <c r="F316" s="126">
        <v>464</v>
      </c>
      <c r="G316" s="190">
        <v>42202</v>
      </c>
      <c r="H316" s="151"/>
    </row>
    <row r="317" spans="1:8" ht="20.25">
      <c r="A317" s="432"/>
      <c r="B317" s="147" t="s">
        <v>519</v>
      </c>
      <c r="C317" s="190">
        <v>41444</v>
      </c>
      <c r="D317" s="126">
        <v>18</v>
      </c>
      <c r="E317" s="126">
        <v>18</v>
      </c>
      <c r="F317" s="126">
        <v>18</v>
      </c>
      <c r="G317" s="190">
        <v>41856</v>
      </c>
      <c r="H317" s="151"/>
    </row>
    <row r="318" spans="1:8" ht="20.25">
      <c r="A318" s="432"/>
      <c r="B318" s="147" t="s">
        <v>276</v>
      </c>
      <c r="C318" s="190">
        <v>41444</v>
      </c>
      <c r="D318" s="126">
        <v>11</v>
      </c>
      <c r="E318" s="126">
        <v>11</v>
      </c>
      <c r="F318" s="126">
        <v>11</v>
      </c>
      <c r="G318" s="190">
        <v>41857</v>
      </c>
      <c r="H318" s="151"/>
    </row>
    <row r="319" spans="1:8" ht="20.25">
      <c r="A319" s="432"/>
      <c r="B319" s="147" t="s">
        <v>520</v>
      </c>
      <c r="C319" s="190">
        <v>41444</v>
      </c>
      <c r="D319" s="126">
        <v>7</v>
      </c>
      <c r="E319" s="126">
        <v>7</v>
      </c>
      <c r="F319" s="126">
        <v>7</v>
      </c>
      <c r="G319" s="190">
        <v>41824</v>
      </c>
      <c r="H319" s="151"/>
    </row>
    <row r="320" spans="1:8" ht="20.25">
      <c r="A320" s="432"/>
      <c r="B320" s="147" t="s">
        <v>278</v>
      </c>
      <c r="C320" s="190">
        <v>41444</v>
      </c>
      <c r="D320" s="126">
        <v>6</v>
      </c>
      <c r="E320" s="126">
        <v>6</v>
      </c>
      <c r="F320" s="126">
        <v>6</v>
      </c>
      <c r="G320" s="190">
        <v>41855</v>
      </c>
      <c r="H320" s="151"/>
    </row>
    <row r="321" spans="1:8" ht="20.25">
      <c r="A321" s="432"/>
      <c r="B321" s="147" t="s">
        <v>521</v>
      </c>
      <c r="C321" s="190">
        <v>41395</v>
      </c>
      <c r="D321" s="126">
        <v>1000</v>
      </c>
      <c r="E321" s="126">
        <v>1000</v>
      </c>
      <c r="F321" s="126">
        <v>1000</v>
      </c>
      <c r="G321" s="190">
        <v>42132</v>
      </c>
      <c r="H321" s="151"/>
    </row>
    <row r="322" spans="1:8" ht="20.25">
      <c r="A322" s="432"/>
      <c r="B322" s="147" t="s">
        <v>522</v>
      </c>
      <c r="C322" s="190">
        <v>41395</v>
      </c>
      <c r="D322" s="126">
        <v>400</v>
      </c>
      <c r="E322" s="126">
        <v>400</v>
      </c>
      <c r="F322" s="126">
        <v>400</v>
      </c>
      <c r="G322" s="190">
        <v>42135</v>
      </c>
      <c r="H322" s="151"/>
    </row>
    <row r="323" spans="1:8" ht="20.25">
      <c r="A323" s="432"/>
      <c r="B323" s="147" t="s">
        <v>523</v>
      </c>
      <c r="C323" s="190">
        <v>41395</v>
      </c>
      <c r="D323" s="126">
        <v>1000</v>
      </c>
      <c r="E323" s="126">
        <v>1000</v>
      </c>
      <c r="F323" s="126">
        <v>1000</v>
      </c>
      <c r="G323" s="190">
        <v>42135</v>
      </c>
      <c r="H323" s="151"/>
    </row>
    <row r="324" spans="1:8" ht="20.25">
      <c r="A324" s="432"/>
      <c r="B324" s="147" t="s">
        <v>524</v>
      </c>
      <c r="C324" s="190">
        <v>41395</v>
      </c>
      <c r="D324" s="126">
        <v>1000</v>
      </c>
      <c r="E324" s="126">
        <v>1000</v>
      </c>
      <c r="F324" s="126">
        <v>1000</v>
      </c>
      <c r="G324" s="190">
        <v>42142</v>
      </c>
      <c r="H324" s="151"/>
    </row>
    <row r="325" spans="1:8" ht="20.25">
      <c r="A325" s="432"/>
      <c r="B325" s="147" t="s">
        <v>525</v>
      </c>
      <c r="C325" s="190">
        <v>41395</v>
      </c>
      <c r="D325" s="126">
        <v>1000</v>
      </c>
      <c r="E325" s="126">
        <v>1000</v>
      </c>
      <c r="F325" s="126">
        <v>1000</v>
      </c>
      <c r="G325" s="190">
        <v>42144</v>
      </c>
      <c r="H325" s="151"/>
    </row>
    <row r="326" spans="1:8" ht="20.25">
      <c r="A326" s="432"/>
      <c r="B326" s="147" t="s">
        <v>526</v>
      </c>
      <c r="C326" s="190">
        <v>41395</v>
      </c>
      <c r="D326" s="126">
        <v>190</v>
      </c>
      <c r="E326" s="126">
        <v>190</v>
      </c>
      <c r="F326" s="126">
        <v>190</v>
      </c>
      <c r="G326" s="190">
        <v>42144</v>
      </c>
      <c r="H326" s="151"/>
    </row>
    <row r="327" spans="1:8" ht="20.25">
      <c r="A327" s="432"/>
      <c r="B327" s="147" t="s">
        <v>509</v>
      </c>
      <c r="C327" s="190">
        <v>41395</v>
      </c>
      <c r="D327" s="126">
        <v>384</v>
      </c>
      <c r="E327" s="126">
        <v>384</v>
      </c>
      <c r="F327" s="126">
        <v>384</v>
      </c>
      <c r="G327" s="190">
        <v>42147</v>
      </c>
      <c r="H327" s="151"/>
    </row>
    <row r="328" spans="1:8" s="62" customFormat="1" ht="20.25">
      <c r="A328" s="432"/>
      <c r="B328" s="147" t="s">
        <v>296</v>
      </c>
      <c r="C328" s="190">
        <v>41395</v>
      </c>
      <c r="D328" s="126">
        <v>44</v>
      </c>
      <c r="E328" s="126">
        <v>44</v>
      </c>
      <c r="F328" s="126">
        <v>44</v>
      </c>
      <c r="G328" s="190">
        <v>42184</v>
      </c>
      <c r="H328" s="151"/>
    </row>
    <row r="329" spans="1:8" s="62" customFormat="1" ht="20.25">
      <c r="A329" s="432"/>
      <c r="B329" s="147" t="s">
        <v>566</v>
      </c>
      <c r="C329" s="190">
        <v>41395</v>
      </c>
      <c r="D329" s="126">
        <v>1000</v>
      </c>
      <c r="E329" s="126">
        <v>1000</v>
      </c>
      <c r="F329" s="126">
        <v>1000</v>
      </c>
      <c r="G329" s="190">
        <v>42183</v>
      </c>
      <c r="H329" s="151"/>
    </row>
    <row r="330" spans="1:8" s="62" customFormat="1" ht="20.25">
      <c r="A330" s="432"/>
      <c r="B330" s="147" t="s">
        <v>277</v>
      </c>
      <c r="C330" s="190">
        <v>41444</v>
      </c>
      <c r="D330" s="126">
        <v>6</v>
      </c>
      <c r="E330" s="126">
        <v>6</v>
      </c>
      <c r="F330" s="126">
        <v>6</v>
      </c>
      <c r="G330" s="190">
        <v>42222</v>
      </c>
      <c r="H330" s="151"/>
    </row>
    <row r="331" spans="1:8" s="62" customFormat="1" ht="20.25">
      <c r="A331" s="432"/>
      <c r="B331" s="147" t="s">
        <v>505</v>
      </c>
      <c r="C331" s="190">
        <v>41395</v>
      </c>
      <c r="D331" s="126">
        <v>1000</v>
      </c>
      <c r="E331" s="126">
        <v>1000</v>
      </c>
      <c r="F331" s="126">
        <v>1000</v>
      </c>
      <c r="G331" s="190">
        <v>42321</v>
      </c>
      <c r="H331" s="151"/>
    </row>
    <row r="332" spans="1:8" s="62" customFormat="1" ht="20.25">
      <c r="A332" s="432"/>
      <c r="B332" s="147" t="s">
        <v>507</v>
      </c>
      <c r="C332" s="190">
        <v>41395</v>
      </c>
      <c r="D332" s="126">
        <v>1000</v>
      </c>
      <c r="E332" s="126">
        <v>1000</v>
      </c>
      <c r="F332" s="126">
        <v>1000</v>
      </c>
      <c r="G332" s="190">
        <v>42319</v>
      </c>
      <c r="H332" s="151"/>
    </row>
    <row r="333" spans="1:8" s="62" customFormat="1" ht="20.25">
      <c r="A333" s="432"/>
      <c r="B333" s="147" t="s">
        <v>570</v>
      </c>
      <c r="C333" s="190">
        <v>41395</v>
      </c>
      <c r="D333" s="126">
        <v>940</v>
      </c>
      <c r="E333" s="126">
        <v>940</v>
      </c>
      <c r="F333" s="126">
        <v>940</v>
      </c>
      <c r="G333" s="190">
        <v>42324</v>
      </c>
      <c r="H333" s="151"/>
    </row>
    <row r="334" spans="1:8" s="69" customFormat="1" ht="20.25">
      <c r="A334" s="432"/>
      <c r="B334" s="147" t="s">
        <v>1152</v>
      </c>
      <c r="C334" s="190">
        <v>41395</v>
      </c>
      <c r="D334" s="126">
        <v>743</v>
      </c>
      <c r="E334" s="126">
        <v>743</v>
      </c>
      <c r="F334" s="126">
        <v>743</v>
      </c>
      <c r="G334" s="190">
        <v>43427</v>
      </c>
      <c r="H334" s="151"/>
    </row>
    <row r="335" spans="1:8" ht="20.25">
      <c r="A335" s="432"/>
      <c r="B335" s="147" t="s">
        <v>283</v>
      </c>
      <c r="C335" s="190">
        <v>41395</v>
      </c>
      <c r="D335" s="204">
        <v>115</v>
      </c>
      <c r="E335" s="126">
        <v>115</v>
      </c>
      <c r="F335" s="126">
        <v>115</v>
      </c>
      <c r="G335" s="190">
        <v>42162</v>
      </c>
      <c r="H335" s="151"/>
    </row>
    <row r="336" spans="1:8" s="94" customFormat="1" ht="20.25">
      <c r="A336" s="433"/>
      <c r="B336" s="147" t="s">
        <v>1108</v>
      </c>
      <c r="C336" s="190" t="s">
        <v>1403</v>
      </c>
      <c r="D336" s="126">
        <v>1000</v>
      </c>
      <c r="E336" s="126">
        <v>1000</v>
      </c>
      <c r="F336" s="126">
        <v>1000</v>
      </c>
      <c r="G336" s="190" t="s">
        <v>1404</v>
      </c>
      <c r="H336" s="151"/>
    </row>
    <row r="337" spans="1:8" ht="20.25">
      <c r="A337" s="426" t="s">
        <v>1000</v>
      </c>
      <c r="B337" s="427"/>
      <c r="C337" s="198">
        <f>COUNTA(C310:C336)</f>
        <v>27</v>
      </c>
      <c r="D337" s="173">
        <f>SUM(D310:D336)</f>
        <v>14369</v>
      </c>
      <c r="E337" s="173">
        <f>SUM(E310:E336)</f>
        <v>14369</v>
      </c>
      <c r="F337" s="173">
        <f>SUM(F310:F336)</f>
        <v>14369</v>
      </c>
      <c r="G337" s="199" t="s">
        <v>6</v>
      </c>
      <c r="H337" s="200" t="s">
        <v>6</v>
      </c>
    </row>
    <row r="338" spans="1:8" ht="21" thickBot="1">
      <c r="A338" s="245" t="s">
        <v>1001</v>
      </c>
      <c r="B338" s="291"/>
      <c r="C338" s="205">
        <f>C46+C228+C268+C299+C309+C337</f>
        <v>326</v>
      </c>
      <c r="D338" s="139">
        <f>D46+D228+D268+D299+D309+D337</f>
        <v>156880.64084000001</v>
      </c>
      <c r="E338" s="139">
        <f>E46+E228+E268+E299+E309+E337</f>
        <v>149847.37156</v>
      </c>
      <c r="F338" s="139">
        <f>F46+F228+F268+F299+F309+F337</f>
        <v>149364.97156000001</v>
      </c>
      <c r="G338" s="195" t="s">
        <v>6</v>
      </c>
      <c r="H338" s="185" t="s">
        <v>6</v>
      </c>
    </row>
    <row r="339" spans="1:8" ht="20.25">
      <c r="A339" s="137" t="s">
        <v>996</v>
      </c>
      <c r="B339" s="137"/>
      <c r="C339" s="137"/>
      <c r="D339" s="137"/>
      <c r="E339" s="137"/>
      <c r="F339" s="137"/>
      <c r="G339" s="137"/>
      <c r="H339" s="137"/>
    </row>
  </sheetData>
  <mergeCells count="17">
    <mergeCell ref="A35:A45"/>
    <mergeCell ref="A6:A27"/>
    <mergeCell ref="B7:B8"/>
    <mergeCell ref="B9:B12"/>
    <mergeCell ref="A28:A34"/>
    <mergeCell ref="A337:B337"/>
    <mergeCell ref="A46:B46"/>
    <mergeCell ref="A338:B338"/>
    <mergeCell ref="A229:A267"/>
    <mergeCell ref="A228:B228"/>
    <mergeCell ref="A268:B268"/>
    <mergeCell ref="A299:B299"/>
    <mergeCell ref="A309:B309"/>
    <mergeCell ref="A47:A227"/>
    <mergeCell ref="A269:A298"/>
    <mergeCell ref="A300:A308"/>
    <mergeCell ref="A310:A336"/>
  </mergeCells>
  <phoneticPr fontId="4" type="noConversion"/>
  <printOptions horizontalCentered="1"/>
  <pageMargins left="0.47244094488188981" right="0.47244094488188981" top="0.78740157480314965" bottom="0.78740157480314965" header="0" footer="0.59055118110236227"/>
  <pageSetup paperSize="9" scale="48" fitToHeight="25" orientation="landscape" r:id="rId1"/>
  <headerFooter alignWithMargins="0">
    <oddFooter>&amp;P페이지</oddFooter>
  </headerFooter>
  <rowBreaks count="1" manualBreakCount="1">
    <brk id="26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12</vt:i4>
      </vt:variant>
    </vt:vector>
  </HeadingPairs>
  <TitlesOfParts>
    <vt:vector size="22" baseType="lpstr">
      <vt:lpstr>_연도별_기금조성현황(2021년)_암호화해제</vt:lpstr>
      <vt:lpstr>8-2.유상</vt:lpstr>
      <vt:lpstr>8-3.유상(차관)</vt:lpstr>
      <vt:lpstr>8-4.유상(교역1)</vt:lpstr>
      <vt:lpstr>8-5.유상(교역2)</vt:lpstr>
      <vt:lpstr>8-6.유상(경협)</vt:lpstr>
      <vt:lpstr>8-7.유상(특별대출)</vt:lpstr>
      <vt:lpstr>8-8.유상(민족공동체)</vt:lpstr>
      <vt:lpstr>8-11.유상(2015이전)</vt:lpstr>
      <vt:lpstr>8-12.유상(2015이전)</vt:lpstr>
      <vt:lpstr>'_연도별_기금조성현황(2021년)_암호화해제'!Print_Area</vt:lpstr>
      <vt:lpstr>'8-11.유상(2015이전)'!Print_Area</vt:lpstr>
      <vt:lpstr>'8-12.유상(2015이전)'!Print_Area</vt:lpstr>
      <vt:lpstr>'8-2.유상'!Print_Area</vt:lpstr>
      <vt:lpstr>'8-3.유상(차관)'!Print_Area</vt:lpstr>
      <vt:lpstr>'8-4.유상(교역1)'!Print_Area</vt:lpstr>
      <vt:lpstr>'8-5.유상(교역2)'!Print_Area</vt:lpstr>
      <vt:lpstr>'8-6.유상(경협)'!Print_Area</vt:lpstr>
      <vt:lpstr>'8-7.유상(특별대출)'!Print_Area</vt:lpstr>
      <vt:lpstr>'8-8.유상(민족공동체)'!Print_Area</vt:lpstr>
      <vt:lpstr>'8-11.유상(2015이전)'!Print_Titles</vt:lpstr>
      <vt:lpstr>'8-6.유상(경협)'!Print_Titles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exim</cp:lastModifiedBy>
  <cp:lastPrinted>2021-03-22T12:25:45Z</cp:lastPrinted>
  <dcterms:created xsi:type="dcterms:W3CDTF">2007-08-01T02:07:19Z</dcterms:created>
  <dcterms:modified xsi:type="dcterms:W3CDTF">2022-04-05T04:31:16Z</dcterms:modified>
</cp:coreProperties>
</file>